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Lucy\OneDrive\Documents\sam computer\"/>
    </mc:Choice>
  </mc:AlternateContent>
  <bookViews>
    <workbookView xWindow="0" yWindow="0" windowWidth="23040" windowHeight="8790" activeTab="1"/>
  </bookViews>
  <sheets>
    <sheet name="summary" sheetId="4" r:id="rId1"/>
    <sheet name="04 to 05 feb 2017" sheetId="10" r:id="rId2"/>
    <sheet name="31 jan to 01 feb 17" sheetId="9" r:id="rId3"/>
    <sheet name="09 to 12 dec 2016" sheetId="8" r:id="rId4"/>
    <sheet name="03 to 05 dec 2016" sheetId="7" r:id="rId5"/>
    <sheet name="26 to 27 Nov 2016" sheetId="6" r:id="rId6"/>
    <sheet name="19 to 21 Nov 2016" sheetId="5" r:id="rId7"/>
    <sheet name="05 to 07 Nov 2016" sheetId="3" r:id="rId8"/>
    <sheet name="21 to 24 Oct 16" sheetId="2" r:id="rId9"/>
    <sheet name="14 to 17 Oct 16" sheetId="1" r:id="rId10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10" l="1"/>
  <c r="J15" i="10"/>
  <c r="I15" i="10"/>
  <c r="H15" i="10"/>
  <c r="X14" i="10"/>
  <c r="J14" i="10"/>
  <c r="I14" i="10"/>
  <c r="H14" i="10"/>
  <c r="X13" i="10"/>
  <c r="J13" i="10"/>
  <c r="I13" i="10"/>
  <c r="H13" i="10"/>
  <c r="X12" i="10"/>
  <c r="J12" i="10"/>
  <c r="I12" i="10"/>
  <c r="H12" i="10"/>
  <c r="X11" i="10"/>
  <c r="J11" i="10"/>
  <c r="I11" i="10"/>
  <c r="H11" i="10"/>
  <c r="X10" i="10"/>
  <c r="J10" i="10"/>
  <c r="I10" i="10"/>
  <c r="H10" i="10"/>
  <c r="X9" i="10"/>
  <c r="J9" i="10"/>
  <c r="I9" i="10"/>
  <c r="H9" i="10"/>
  <c r="X8" i="10"/>
  <c r="E28" i="10"/>
  <c r="J8" i="10"/>
  <c r="I8" i="10"/>
  <c r="H8" i="10"/>
  <c r="X7" i="10"/>
  <c r="J7" i="10"/>
  <c r="I7" i="10"/>
  <c r="H7" i="10"/>
  <c r="X6" i="10"/>
  <c r="E29" i="10"/>
  <c r="J6" i="10"/>
  <c r="I6" i="10"/>
  <c r="H6" i="10"/>
  <c r="X17" i="10" l="1"/>
  <c r="E23" i="10"/>
  <c r="E24" i="10"/>
  <c r="Q14" i="9"/>
  <c r="D27" i="4"/>
  <c r="C27" i="4"/>
  <c r="B27" i="4"/>
  <c r="S15" i="9"/>
  <c r="S14" i="9"/>
  <c r="S13" i="9"/>
  <c r="Q13" i="9"/>
  <c r="S6" i="9" l="1"/>
  <c r="S12" i="9"/>
  <c r="Q12" i="9"/>
  <c r="S11" i="9"/>
  <c r="Q11" i="9"/>
  <c r="S10" i="9"/>
  <c r="Q10" i="9"/>
  <c r="S9" i="9"/>
  <c r="Q9" i="9"/>
  <c r="S8" i="9"/>
  <c r="Q8" i="9"/>
  <c r="Q7" i="9"/>
  <c r="S7" i="9"/>
  <c r="J15" i="9" l="1"/>
  <c r="I15" i="9"/>
  <c r="H15" i="9"/>
  <c r="J14" i="9"/>
  <c r="I14" i="9"/>
  <c r="H14" i="9"/>
  <c r="J13" i="9"/>
  <c r="I13" i="9"/>
  <c r="H13" i="9"/>
  <c r="E29" i="9"/>
  <c r="E28" i="9"/>
  <c r="D11" i="4" s="1"/>
  <c r="E24" i="9"/>
  <c r="E23" i="9"/>
  <c r="C11" i="4" s="1"/>
  <c r="X15" i="9"/>
  <c r="X14" i="9"/>
  <c r="X13" i="9"/>
  <c r="X12" i="9"/>
  <c r="J12" i="9"/>
  <c r="I12" i="9"/>
  <c r="H12" i="9"/>
  <c r="X11" i="9"/>
  <c r="J11" i="9"/>
  <c r="I11" i="9"/>
  <c r="H11" i="9"/>
  <c r="X10" i="9"/>
  <c r="J10" i="9"/>
  <c r="I10" i="9"/>
  <c r="H10" i="9"/>
  <c r="X9" i="9"/>
  <c r="J9" i="9"/>
  <c r="I9" i="9"/>
  <c r="H9" i="9"/>
  <c r="X8" i="9"/>
  <c r="J8" i="9"/>
  <c r="I8" i="9"/>
  <c r="H8" i="9"/>
  <c r="X7" i="9"/>
  <c r="J7" i="9"/>
  <c r="I7" i="9"/>
  <c r="H7" i="9"/>
  <c r="X6" i="9"/>
  <c r="J6" i="9"/>
  <c r="I6" i="9"/>
  <c r="H6" i="9"/>
  <c r="X17" i="9" l="1"/>
  <c r="D26" i="4"/>
  <c r="C26" i="4"/>
  <c r="D25" i="4"/>
  <c r="C25" i="4"/>
  <c r="D10" i="4"/>
  <c r="C10" i="4"/>
  <c r="D9" i="4"/>
  <c r="C9" i="4"/>
  <c r="S13" i="7"/>
  <c r="S12" i="7"/>
  <c r="S11" i="7"/>
  <c r="S10" i="7"/>
  <c r="S9" i="7"/>
  <c r="S8" i="7"/>
  <c r="S7" i="7"/>
  <c r="S6" i="7"/>
  <c r="Q9" i="8"/>
  <c r="Q12" i="7"/>
  <c r="Q9" i="7"/>
  <c r="Q6" i="7"/>
  <c r="Q14" i="8"/>
  <c r="Q13" i="8"/>
  <c r="Q12" i="8"/>
  <c r="Q10" i="7"/>
  <c r="Q8" i="7"/>
  <c r="Q11" i="6"/>
  <c r="Q9" i="6"/>
  <c r="Q6" i="6"/>
  <c r="Q11" i="8"/>
  <c r="Q15" i="8"/>
  <c r="Q6" i="8"/>
  <c r="Q8" i="8"/>
  <c r="S14" i="8"/>
  <c r="S12" i="8"/>
  <c r="S7" i="8"/>
  <c r="S8" i="8"/>
  <c r="S9" i="8"/>
  <c r="S10" i="8"/>
  <c r="S11" i="8"/>
  <c r="S13" i="8"/>
  <c r="S15" i="8"/>
  <c r="S6" i="8"/>
  <c r="S6" i="6"/>
  <c r="E29" i="8" l="1"/>
  <c r="E28" i="8"/>
  <c r="E24" i="8"/>
  <c r="E23" i="8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 l="1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E24" i="7"/>
  <c r="J7" i="7"/>
  <c r="I7" i="7"/>
  <c r="H7" i="7"/>
  <c r="X6" i="7"/>
  <c r="E29" i="7"/>
  <c r="E28" i="7"/>
  <c r="J6" i="7"/>
  <c r="I6" i="7"/>
  <c r="H6" i="7"/>
  <c r="D23" i="4"/>
  <c r="D22" i="4"/>
  <c r="D21" i="4"/>
  <c r="D7" i="4"/>
  <c r="D6" i="4"/>
  <c r="D5" i="4"/>
  <c r="D20" i="4"/>
  <c r="D4" i="4"/>
  <c r="E29" i="6"/>
  <c r="D24" i="4" s="1"/>
  <c r="E28" i="6"/>
  <c r="D8" i="4" s="1"/>
  <c r="D13" i="4" s="1"/>
  <c r="E29" i="5"/>
  <c r="E28" i="5"/>
  <c r="E29" i="3"/>
  <c r="E28" i="3"/>
  <c r="E29" i="2"/>
  <c r="E28" i="2"/>
  <c r="E29" i="1"/>
  <c r="E28" i="1"/>
  <c r="G8" i="4"/>
  <c r="G7" i="4"/>
  <c r="G6" i="4"/>
  <c r="G5" i="4"/>
  <c r="X17" i="2"/>
  <c r="X17" i="3"/>
  <c r="X17" i="5"/>
  <c r="X17" i="6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 s="1"/>
  <c r="G4" i="4" s="1"/>
  <c r="X15" i="2"/>
  <c r="X14" i="2"/>
  <c r="X13" i="2"/>
  <c r="X12" i="2"/>
  <c r="X11" i="2"/>
  <c r="X10" i="2"/>
  <c r="X9" i="2"/>
  <c r="X8" i="2"/>
  <c r="X7" i="2"/>
  <c r="X6" i="2"/>
  <c r="X15" i="3"/>
  <c r="X14" i="3"/>
  <c r="X13" i="3"/>
  <c r="X12" i="3"/>
  <c r="X11" i="3"/>
  <c r="X10" i="3"/>
  <c r="X9" i="3"/>
  <c r="X8" i="3"/>
  <c r="X7" i="3"/>
  <c r="X6" i="3"/>
  <c r="X15" i="5"/>
  <c r="X14" i="5"/>
  <c r="X13" i="5"/>
  <c r="X12" i="5"/>
  <c r="X11" i="5"/>
  <c r="X10" i="5"/>
  <c r="X9" i="5"/>
  <c r="X8" i="5"/>
  <c r="X7" i="5"/>
  <c r="X6" i="5"/>
  <c r="X7" i="6"/>
  <c r="X8" i="6"/>
  <c r="X9" i="6"/>
  <c r="X10" i="6"/>
  <c r="X11" i="6"/>
  <c r="X12" i="6"/>
  <c r="X13" i="6"/>
  <c r="X14" i="6"/>
  <c r="X15" i="6"/>
  <c r="X6" i="6"/>
  <c r="Q15" i="6"/>
  <c r="Q13" i="6"/>
  <c r="Q10" i="6"/>
  <c r="Q8" i="6"/>
  <c r="Q14" i="6"/>
  <c r="Q12" i="6"/>
  <c r="Q7" i="6"/>
  <c r="S15" i="6"/>
  <c r="S14" i="6"/>
  <c r="S13" i="6"/>
  <c r="S12" i="6"/>
  <c r="S11" i="6"/>
  <c r="S10" i="6"/>
  <c r="S7" i="6"/>
  <c r="S8" i="6"/>
  <c r="S9" i="6"/>
  <c r="D29" i="4" l="1"/>
  <c r="X17" i="7"/>
  <c r="E23" i="7"/>
  <c r="G13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C24" i="4" s="1"/>
  <c r="E23" i="6"/>
  <c r="C8" i="4" s="1"/>
  <c r="J6" i="6"/>
  <c r="I6" i="6"/>
  <c r="H6" i="6"/>
  <c r="S15" i="5"/>
  <c r="S14" i="5"/>
  <c r="Q15" i="5"/>
  <c r="Q14" i="5"/>
  <c r="Q7" i="5"/>
  <c r="Q10" i="3"/>
  <c r="E23" i="5"/>
  <c r="C7" i="4"/>
  <c r="E24" i="5"/>
  <c r="C23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22" i="4"/>
  <c r="E13" i="4"/>
  <c r="C14" i="4" s="1"/>
  <c r="E29" i="4"/>
  <c r="C30" i="4" s="1"/>
  <c r="E23" i="3"/>
  <c r="C6" i="4"/>
  <c r="S10" i="3"/>
  <c r="S9" i="3"/>
  <c r="S7" i="3"/>
  <c r="S8" i="3"/>
  <c r="Q9" i="3"/>
  <c r="P8" i="3"/>
  <c r="Q8" i="3"/>
  <c r="Q7" i="3"/>
  <c r="P7" i="3"/>
  <c r="S6" i="3"/>
  <c r="Q6" i="3"/>
  <c r="C21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E23" i="1" s="1"/>
  <c r="C4" i="4" s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 s="1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C20" i="4" s="1"/>
  <c r="S7" i="1"/>
  <c r="S8" i="1"/>
  <c r="S9" i="1"/>
  <c r="S10" i="1"/>
  <c r="S11" i="1"/>
  <c r="S12" i="1"/>
  <c r="Q8" i="1"/>
  <c r="Q10" i="1"/>
  <c r="Q11" i="1"/>
  <c r="Q12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9" i="4" l="1"/>
  <c r="C31" i="4" s="1"/>
  <c r="C13" i="4"/>
  <c r="C15" i="4" s="1"/>
</calcChain>
</file>

<file path=xl/sharedStrings.xml><?xml version="1.0" encoding="utf-8"?>
<sst xmlns="http://schemas.openxmlformats.org/spreadsheetml/2006/main" count="683" uniqueCount="193">
  <si>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</si>
  <si>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</si>
  <si>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</si>
  <si>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</si>
  <si>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</si>
  <si>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</si>
  <si>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</si>
  <si>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</si>
  <si>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</si>
  <si>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</si>
  <si>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</si>
  <si>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</si>
  <si>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</si>
  <si>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</si>
  <si>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</si>
  <si>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</si>
  <si>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</si>
  <si>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</si>
  <si>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</si>
  <si>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</si>
  <si>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</si>
  <si>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</si>
  <si>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</si>
  <si>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</si>
  <si>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</si>
  <si>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</si>
  <si>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</si>
  <si>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</si>
  <si>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</si>
  <si>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</si>
  <si>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</si>
  <si>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</si>
  <si>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</si>
  <si>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</si>
  <si>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</si>
  <si>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</si>
  <si>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</si>
  <si>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</si>
  <si>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</si>
  <si>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</si>
  <si>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</si>
  <si>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</si>
  <si>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</si>
  <si>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</si>
  <si>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</si>
  <si>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</si>
  <si>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</si>
  <si>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</si>
  <si>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</si>
  <si>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</si>
  <si>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</si>
  <si>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</si>
  <si>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</si>
  <si>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</si>
  <si>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</si>
  <si>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</si>
  <si>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</si>
  <si>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</si>
  <si>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</si>
  <si>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</si>
  <si>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</si>
  <si>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</si>
  <si>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</si>
  <si>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</si>
  <si>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</si>
  <si>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</si>
  <si>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</si>
  <si>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</si>
  <si>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</si>
  <si>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</si>
  <si>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</si>
  <si>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</si>
  <si>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</si>
  <si>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</si>
  <si>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</si>
  <si>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</si>
  <si>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</si>
  <si>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</si>
  <si>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</si>
  <si>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</si>
  <si>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</si>
  <si>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</si>
  <si>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</si>
  <si>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</si>
  <si>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</si>
  <si>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</si>
  <si>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</si>
  <si>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</si>
  <si>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</si>
  <si>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</si>
  <si>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</si>
  <si>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</si>
  <si>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</si>
  <si>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</si>
  <si>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</si>
  <si>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</si>
  <si>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</si>
  <si>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</si>
  <si>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</si>
  <si>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</si>
  <si>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</si>
  <si>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</si>
  <si>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</si>
  <si>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</si>
  <si>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</si>
  <si>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</si>
  <si>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</si>
  <si>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</si>
  <si>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</si>
  <si>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</si>
  <si>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</si>
  <si>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</si>
  <si>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</si>
  <si>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</si>
  <si>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</si>
  <si>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</si>
  <si>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</si>
  <si>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</si>
  <si>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</si>
  <si>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</si>
  <si>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</si>
  <si>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</si>
  <si>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</si>
  <si>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</si>
  <si>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</si>
  <si>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</si>
  <si>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</si>
  <si>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</si>
  <si>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</si>
  <si>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</si>
  <si>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</si>
  <si>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</si>
  <si>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</si>
  <si>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</si>
  <si>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</si>
  <si>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</si>
  <si>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</si>
  <si>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</si>
  <si>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</si>
  <si>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</si>
  <si>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</si>
  <si>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</si>
  <si>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</si>
  <si>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</si>
  <si>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</si>
  <si>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</si>
  <si>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</si>
  <si>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</si>
  <si>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</si>
  <si>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</si>
  <si>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</si>
  <si>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</si>
  <si>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</si>
  <si>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</si>
  <si>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</si>
  <si>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</si>
  <si>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</si>
  <si>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</si>
  <si>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</si>
  <si>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</si>
  <si>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</si>
  <si>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</si>
  <si>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</si>
  <si>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</si>
  <si>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</si>
  <si>
    <t>Arsenal v Watford</t>
  </si>
  <si>
    <t>None</t>
  </si>
  <si>
    <t>Bournemouth v Palace</t>
  </si>
  <si>
    <t>Burnley v Leicester</t>
  </si>
  <si>
    <t>Middlesbrough v West Brom</t>
  </si>
  <si>
    <t>Sunderland v Spurs</t>
  </si>
  <si>
    <t>Lay Spurs</t>
  </si>
  <si>
    <t>Swansea v Southampton</t>
  </si>
  <si>
    <t>Liverpool v Chelsea</t>
  </si>
  <si>
    <t>Back Chelsea</t>
  </si>
  <si>
    <t>West Ham v Manchester City</t>
  </si>
  <si>
    <t>Man United v Hull</t>
  </si>
  <si>
    <t>Stoke City v Everton</t>
  </si>
  <si>
    <t>N/A</t>
  </si>
  <si>
    <t>0-4</t>
  </si>
  <si>
    <t>31 Jan to 01 Feb 2016</t>
  </si>
  <si>
    <t>Chelsea v Arsenal</t>
  </si>
  <si>
    <t>Palace v Sunderland</t>
  </si>
  <si>
    <t>Everton v Bournemouth</t>
  </si>
  <si>
    <t>Hull v Liverpool</t>
  </si>
  <si>
    <t>Southampton v West Ham</t>
  </si>
  <si>
    <t>Watford v Burnley</t>
  </si>
  <si>
    <t>West Brom v Stoke</t>
  </si>
  <si>
    <t>Spurs v Middlesbrough</t>
  </si>
  <si>
    <t>Man City v Swansea</t>
  </si>
  <si>
    <t>Leicester v Man United</t>
  </si>
  <si>
    <t>Lay Palace</t>
  </si>
  <si>
    <t>Back 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</si>
</sst>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  <xf numFmtId="16" fontId="0" fillId="2" borderId="24" xfId="0" quotePrefix="1" applyNumberFormat="1" applyFill="1" applyBorder="1" applyAlignment="1">
      <alignment horizontal="center" vertical="center"/>
    </xf>
    <xf numFmtId="16" fontId="0" fillId="2" borderId="25" xfId="0" quotePrefix="1" applyNumberFormat="1" applyFill="1" applyBorder="1" applyAlignment="1">
      <alignment horizontal="center" vertical="center"/>
    </xf>
    <xf numFmtId="16" fontId="0" fillId="2" borderId="26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F0F5B2-BDD9-4EF4-A8B5-2D2D649A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445242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6</xdr:col>
      <xdr:colOff>425567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CDF89-904D-47F5-84D7-9A59BC0D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67EEA-E992-4E67-9BDF-D583DCF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>
      <selection activeCell="C31" sqref="C31"/>
    </sheetView>
  </sheetViews>
  <sheetFormatPr defaultRowHeight="15" x14ac:dyDescent="0.25"/>
  <cols>
    <col min="1" max="1" width="1.7109375" customWidth="1"/>
    <col min="2" max="2" width="22.5703125" style="56" customWidth="1"/>
    <col min="3" max="4" width="20.85546875" customWidth="1"/>
    <col min="5" max="5" width="22.7109375" bestFit="1" customWidth="1"/>
    <col min="6" max="6" width="0.42578125" customWidth="1"/>
    <col min="7" max="7" width="16.28515625" hidden="1" customWidth="1"/>
    <col min="8" max="8" width="22.7109375" bestFit="1" customWidth="1"/>
    <col min="9" max="9" width="22.7109375" customWidth="1"/>
    <col min="10" max="10" width="19.140625" bestFit="1" customWidth="1"/>
    <col min="15" max="15" width="10.85546875" bestFit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5.75" x14ac:dyDescent="0.25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5.75" x14ac:dyDescent="0.25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5.75" x14ac:dyDescent="0.25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5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5.75" x14ac:dyDescent="0.25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5.75" x14ac:dyDescent="0.25">
      <c r="B8" s="71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5.75" x14ac:dyDescent="0.25">
      <c r="B9" s="71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/>
      <c r="N9" s="79"/>
      <c r="O9" s="82"/>
    </row>
    <row r="10" spans="2:15" ht="15.75" x14ac:dyDescent="0.25">
      <c r="B10" s="71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/>
      <c r="N10" s="79"/>
      <c r="O10" s="82"/>
    </row>
    <row r="11" spans="2:15" ht="15.75" x14ac:dyDescent="0.25">
      <c r="B11" s="71" t="s">
        <v>180</v>
      </c>
      <c r="C11" s="65">
        <f>'31 jan to 01 feb 17'!E23</f>
        <v>10.229999999999999</v>
      </c>
      <c r="D11" s="65">
        <f>'31 jan to 01 feb 17'!E28</f>
        <v>5</v>
      </c>
      <c r="E11" s="65">
        <v>8</v>
      </c>
      <c r="F11" s="65"/>
      <c r="G11" s="65"/>
      <c r="N11" s="79"/>
      <c r="O11" s="82"/>
    </row>
    <row r="12" spans="2:15" ht="15.75" x14ac:dyDescent="0.25">
      <c r="B12" s="71"/>
      <c r="C12" s="65"/>
      <c r="D12" s="65"/>
      <c r="E12" s="65"/>
      <c r="F12" s="65"/>
      <c r="G12" s="65"/>
      <c r="N12" s="79"/>
      <c r="O12" s="82"/>
    </row>
    <row r="13" spans="2:15" ht="15.75" x14ac:dyDescent="0.25">
      <c r="B13" s="71" t="s">
        <v>88</v>
      </c>
      <c r="C13" s="65">
        <f>SUM(C4:C12)</f>
        <v>3.2899999999999983</v>
      </c>
      <c r="D13" s="65">
        <f>SUM(D4:D12)</f>
        <v>22</v>
      </c>
      <c r="E13" s="65">
        <f>SUM(E4:E12)</f>
        <v>63</v>
      </c>
      <c r="F13" s="65"/>
      <c r="G13" s="65">
        <f>SUM(G4:G12)</f>
        <v>93.11</v>
      </c>
      <c r="N13" s="79"/>
      <c r="O13" s="83"/>
    </row>
    <row r="14" spans="2:15" ht="16.5" thickBot="1" x14ac:dyDescent="0.3">
      <c r="B14" s="71" t="s">
        <v>128</v>
      </c>
      <c r="C14" s="74">
        <f>D13/E13</f>
        <v>0.34920634920634919</v>
      </c>
      <c r="D14" s="65"/>
      <c r="E14" s="65"/>
      <c r="F14" s="65"/>
      <c r="G14" s="65"/>
      <c r="N14" s="79"/>
      <c r="O14" s="83"/>
    </row>
    <row r="15" spans="2:15" ht="15.75" thickBot="1" x14ac:dyDescent="0.3">
      <c r="B15" s="73" t="s">
        <v>126</v>
      </c>
      <c r="C15" s="74">
        <f>C13/G13</f>
        <v>3.533455053162924E-2</v>
      </c>
      <c r="D15" s="74"/>
      <c r="E15" s="74"/>
      <c r="F15" s="74"/>
      <c r="G15" s="75"/>
    </row>
    <row r="17" spans="2:5" ht="15.75" thickBot="1" x14ac:dyDescent="0.3"/>
    <row r="18" spans="2:5" ht="18.75" x14ac:dyDescent="0.3">
      <c r="B18" s="66" t="s">
        <v>133</v>
      </c>
      <c r="C18" s="67"/>
      <c r="D18" s="84"/>
      <c r="E18" s="68"/>
    </row>
    <row r="19" spans="2:5" x14ac:dyDescent="0.25">
      <c r="B19" s="69"/>
      <c r="C19" s="64" t="s">
        <v>83</v>
      </c>
      <c r="D19" s="85" t="s">
        <v>130</v>
      </c>
      <c r="E19" s="70" t="s">
        <v>85</v>
      </c>
    </row>
    <row r="20" spans="2:5" x14ac:dyDescent="0.25">
      <c r="B20" s="71" t="s">
        <v>81</v>
      </c>
      <c r="C20" s="65">
        <f>'14 to 17 Oct 16'!E24</f>
        <v>-10</v>
      </c>
      <c r="D20" s="86">
        <f>'14 to 17 Oct 16'!E29</f>
        <v>0</v>
      </c>
      <c r="E20" s="72">
        <v>10</v>
      </c>
    </row>
    <row r="21" spans="2:5" x14ac:dyDescent="0.25">
      <c r="B21" s="71" t="s">
        <v>86</v>
      </c>
      <c r="C21" s="65">
        <f>-8</f>
        <v>-8</v>
      </c>
      <c r="D21" s="86">
        <f>'21 to 24 Oct 16'!E29</f>
        <v>0</v>
      </c>
      <c r="E21" s="72">
        <v>8</v>
      </c>
    </row>
    <row r="22" spans="2:5" x14ac:dyDescent="0.25">
      <c r="B22" s="71" t="s">
        <v>87</v>
      </c>
      <c r="C22" s="65">
        <f>'05 to 07 Nov 2016'!E24</f>
        <v>5.68</v>
      </c>
      <c r="D22" s="86">
        <f>'05 to 07 Nov 2016'!E29</f>
        <v>2</v>
      </c>
      <c r="E22" s="72">
        <v>10</v>
      </c>
    </row>
    <row r="23" spans="2:5" x14ac:dyDescent="0.25">
      <c r="B23" s="71" t="s">
        <v>109</v>
      </c>
      <c r="C23" s="65">
        <f>'19 to 21 Nov 2016'!E24</f>
        <v>13.139999999999999</v>
      </c>
      <c r="D23" s="86">
        <f>'19 to 21 Nov 2016'!E29</f>
        <v>3</v>
      </c>
      <c r="E23" s="72">
        <v>8</v>
      </c>
    </row>
    <row r="24" spans="2:5" x14ac:dyDescent="0.25">
      <c r="B24" s="71" t="s">
        <v>120</v>
      </c>
      <c r="C24" s="65">
        <f>'26 to 27 Nov 2016'!E24</f>
        <v>6.2499999999999991</v>
      </c>
      <c r="D24" s="86">
        <f>'26 to 27 Nov 2016'!E29</f>
        <v>2</v>
      </c>
      <c r="E24" s="72">
        <v>10</v>
      </c>
    </row>
    <row r="25" spans="2:5" x14ac:dyDescent="0.25">
      <c r="B25" s="71" t="s">
        <v>163</v>
      </c>
      <c r="C25" s="65">
        <f>'03 to 05 dec 2016'!E24</f>
        <v>-8</v>
      </c>
      <c r="D25" s="65">
        <f>'03 to 05 dec 2016'!E29</f>
        <v>0</v>
      </c>
      <c r="E25" s="72">
        <v>8</v>
      </c>
    </row>
    <row r="26" spans="2:5" x14ac:dyDescent="0.25">
      <c r="B26" s="71" t="s">
        <v>164</v>
      </c>
      <c r="C26" s="65">
        <f>'09 to 12 dec 2016'!E24</f>
        <v>3.7800000000000002</v>
      </c>
      <c r="D26" s="65">
        <f>'09 to 12 dec 2016'!E29</f>
        <v>2</v>
      </c>
      <c r="E26" s="72">
        <v>10</v>
      </c>
    </row>
    <row r="27" spans="2:5" x14ac:dyDescent="0.25">
      <c r="B27" s="71" t="str">
        <f>B11</f>
        <v>31 Jan to 01 Feb 2016</v>
      </c>
      <c r="C27" s="65">
        <f>'31 jan to 01 feb 17'!E24</f>
        <v>3.7799999999999994</v>
      </c>
      <c r="D27" s="86">
        <f>'31 jan to 01 feb 17'!E29</f>
        <v>2</v>
      </c>
      <c r="E27" s="72">
        <v>10</v>
      </c>
    </row>
    <row r="28" spans="2:5" x14ac:dyDescent="0.25">
      <c r="B28" s="71"/>
      <c r="C28" s="65"/>
      <c r="D28" s="86"/>
      <c r="E28" s="72"/>
    </row>
    <row r="29" spans="2:5" x14ac:dyDescent="0.25">
      <c r="B29" s="71" t="s">
        <v>88</v>
      </c>
      <c r="C29" s="65">
        <f>SUM(C20:C28)</f>
        <v>6.6299999999999972</v>
      </c>
      <c r="D29" s="65">
        <f>SUM(D20:D28)</f>
        <v>11</v>
      </c>
      <c r="E29" s="72">
        <f>SUM(E20:E28)</f>
        <v>74</v>
      </c>
    </row>
    <row r="30" spans="2:5" ht="15.75" thickBot="1" x14ac:dyDescent="0.3">
      <c r="B30" s="71" t="s">
        <v>128</v>
      </c>
      <c r="C30" s="74">
        <f>D29/E29</f>
        <v>0.14864864864864866</v>
      </c>
      <c r="D30" s="86"/>
      <c r="E30" s="72"/>
    </row>
    <row r="31" spans="2:5" ht="15.75" thickBot="1" x14ac:dyDescent="0.3">
      <c r="B31" s="73" t="s">
        <v>126</v>
      </c>
      <c r="C31" s="74">
        <f>C29/E29</f>
        <v>8.9594594594594554E-2</v>
      </c>
      <c r="D31" s="87"/>
      <c r="E31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5703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workbookViewId="0">
      <selection activeCell="K16" sqref="K1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 customWidth="1"/>
    <col min="11" max="11" width="2.5703125" style="3" customWidth="1"/>
    <col min="12" max="12" width="31.85546875" style="3" bestFit="1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90" t="s">
        <v>4</v>
      </c>
      <c r="D3" s="90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42770</v>
      </c>
      <c r="C6" s="7" t="s">
        <v>181</v>
      </c>
      <c r="D6" s="15" t="s">
        <v>2</v>
      </c>
      <c r="E6" s="11">
        <v>0.48</v>
      </c>
      <c r="F6" s="11">
        <v>0.26</v>
      </c>
      <c r="G6" s="11">
        <v>0.26</v>
      </c>
      <c r="H6" s="13">
        <f t="shared" ref="H6:J15" si="0">(1/E6)</f>
        <v>2.0833333333333335</v>
      </c>
      <c r="I6" s="13">
        <f t="shared" si="0"/>
        <v>3.8461538461538458</v>
      </c>
      <c r="J6" s="14">
        <f t="shared" si="0"/>
        <v>3.8461538461538458</v>
      </c>
      <c r="L6" s="22">
        <v>7.4</v>
      </c>
      <c r="M6" s="23" t="s">
        <v>94</v>
      </c>
      <c r="N6" s="24">
        <v>3.85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42770</v>
      </c>
      <c r="C7" s="7" t="s">
        <v>182</v>
      </c>
      <c r="D7" s="15" t="s">
        <v>2</v>
      </c>
      <c r="E7" s="11">
        <v>0.51</v>
      </c>
      <c r="F7" s="11">
        <v>0.26</v>
      </c>
      <c r="G7" s="11">
        <v>0.23</v>
      </c>
      <c r="H7" s="13">
        <f t="shared" si="0"/>
        <v>1.9607843137254901</v>
      </c>
      <c r="I7" s="13">
        <f t="shared" si="0"/>
        <v>3.8461538461538458</v>
      </c>
      <c r="J7" s="14">
        <f t="shared" si="0"/>
        <v>4.3478260869565215</v>
      </c>
      <c r="L7" s="22">
        <v>8.4</v>
      </c>
      <c r="M7" s="23" t="s">
        <v>191</v>
      </c>
      <c r="N7" s="24">
        <v>1.74</v>
      </c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42770</v>
      </c>
      <c r="C8" s="7" t="s">
        <v>183</v>
      </c>
      <c r="D8" s="15" t="s">
        <v>19</v>
      </c>
      <c r="E8" s="11">
        <v>0.64</v>
      </c>
      <c r="F8" s="11">
        <v>0.2</v>
      </c>
      <c r="G8" s="11">
        <v>0.16</v>
      </c>
      <c r="H8" s="13">
        <f t="shared" si="0"/>
        <v>1.5625</v>
      </c>
      <c r="I8" s="13">
        <f t="shared" si="0"/>
        <v>5</v>
      </c>
      <c r="J8" s="14">
        <f t="shared" si="0"/>
        <v>6.25</v>
      </c>
      <c r="L8" s="22">
        <v>9.6</v>
      </c>
      <c r="M8" s="23" t="s">
        <v>192</v>
      </c>
      <c r="N8" s="24">
        <v>1.73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42770</v>
      </c>
      <c r="C9" s="7" t="s">
        <v>184</v>
      </c>
      <c r="D9" s="10" t="s">
        <v>90</v>
      </c>
      <c r="E9" s="11">
        <v>0.13</v>
      </c>
      <c r="F9" s="11">
        <v>0.18</v>
      </c>
      <c r="G9" s="11">
        <v>0.68</v>
      </c>
      <c r="H9" s="13">
        <f t="shared" si="0"/>
        <v>7.6923076923076916</v>
      </c>
      <c r="I9" s="13">
        <f t="shared" si="0"/>
        <v>5.5555555555555554</v>
      </c>
      <c r="J9" s="14">
        <f t="shared" si="0"/>
        <v>1.4705882352941175</v>
      </c>
      <c r="L9" s="22">
        <v>9.4</v>
      </c>
      <c r="M9" s="23" t="s">
        <v>62</v>
      </c>
      <c r="N9" s="24">
        <v>4.7</v>
      </c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42770</v>
      </c>
      <c r="C10" s="7" t="s">
        <v>185</v>
      </c>
      <c r="D10" s="15" t="s">
        <v>2</v>
      </c>
      <c r="E10" s="11">
        <v>0.51</v>
      </c>
      <c r="F10" s="11">
        <v>0.26</v>
      </c>
      <c r="G10" s="11">
        <v>0.23</v>
      </c>
      <c r="H10" s="13">
        <f t="shared" si="0"/>
        <v>1.9607843137254901</v>
      </c>
      <c r="I10" s="13">
        <f t="shared" si="0"/>
        <v>3.8461538461538458</v>
      </c>
      <c r="J10" s="14">
        <f t="shared" si="0"/>
        <v>4.3478260869565215</v>
      </c>
      <c r="L10" s="22">
        <v>8.4</v>
      </c>
      <c r="M10" s="23" t="s">
        <v>166</v>
      </c>
      <c r="N10" s="24"/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42770</v>
      </c>
      <c r="C11" s="7" t="s">
        <v>186</v>
      </c>
      <c r="D11" s="15" t="s">
        <v>2</v>
      </c>
      <c r="E11" s="11">
        <v>0.41</v>
      </c>
      <c r="F11" s="11">
        <v>0.28999999999999998</v>
      </c>
      <c r="G11" s="11">
        <v>0.3</v>
      </c>
      <c r="H11" s="13">
        <f t="shared" si="0"/>
        <v>2.4390243902439024</v>
      </c>
      <c r="I11" s="13">
        <f t="shared" si="0"/>
        <v>3.4482758620689657</v>
      </c>
      <c r="J11" s="14">
        <f t="shared" si="0"/>
        <v>3.3333333333333335</v>
      </c>
      <c r="L11" s="22">
        <v>7.2</v>
      </c>
      <c r="M11" s="23" t="s">
        <v>166</v>
      </c>
      <c r="N11" s="24"/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42770</v>
      </c>
      <c r="C12" s="7" t="s">
        <v>187</v>
      </c>
      <c r="D12" s="15" t="s">
        <v>44</v>
      </c>
      <c r="E12" s="11">
        <v>0.47</v>
      </c>
      <c r="F12" s="11">
        <v>0.28999999999999998</v>
      </c>
      <c r="G12" s="11">
        <v>0.25</v>
      </c>
      <c r="H12" s="13">
        <f t="shared" si="0"/>
        <v>2.1276595744680851</v>
      </c>
      <c r="I12" s="13">
        <f t="shared" si="0"/>
        <v>3.4482758620689657</v>
      </c>
      <c r="J12" s="14">
        <f t="shared" si="0"/>
        <v>4</v>
      </c>
      <c r="L12" s="22">
        <v>8.4</v>
      </c>
      <c r="M12" s="23" t="s">
        <v>121</v>
      </c>
      <c r="N12" s="24">
        <v>2.4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42770</v>
      </c>
      <c r="C13" s="7" t="s">
        <v>188</v>
      </c>
      <c r="D13" s="15" t="s">
        <v>44</v>
      </c>
      <c r="E13" s="11">
        <v>0.71</v>
      </c>
      <c r="F13" s="11">
        <v>0.2</v>
      </c>
      <c r="G13" s="11">
        <v>0.09</v>
      </c>
      <c r="H13" s="13">
        <f t="shared" si="0"/>
        <v>1.4084507042253522</v>
      </c>
      <c r="I13" s="13">
        <f t="shared" si="0"/>
        <v>5</v>
      </c>
      <c r="J13" s="14">
        <f t="shared" si="0"/>
        <v>11.111111111111111</v>
      </c>
      <c r="L13" s="22">
        <v>7.6</v>
      </c>
      <c r="M13" s="23" t="s">
        <v>171</v>
      </c>
      <c r="N13" s="24">
        <v>1.3</v>
      </c>
      <c r="P13" s="43"/>
      <c r="Q13" s="43"/>
      <c r="R13" s="58"/>
      <c r="S13" s="46"/>
      <c r="X13" s="2" t="str">
        <f t="shared" si="1"/>
        <v/>
      </c>
    </row>
    <row r="14" spans="2:24" x14ac:dyDescent="0.25">
      <c r="B14" s="9">
        <v>42771</v>
      </c>
      <c r="C14" s="7" t="s">
        <v>189</v>
      </c>
      <c r="D14" s="15" t="s">
        <v>15</v>
      </c>
      <c r="E14" s="11">
        <v>0.8</v>
      </c>
      <c r="F14" s="11">
        <v>0.13</v>
      </c>
      <c r="G14" s="11">
        <v>7.0000000000000007E-2</v>
      </c>
      <c r="H14" s="13">
        <f t="shared" si="0"/>
        <v>1.25</v>
      </c>
      <c r="I14" s="13">
        <f t="shared" si="0"/>
        <v>7.6923076923076916</v>
      </c>
      <c r="J14" s="14">
        <f t="shared" si="0"/>
        <v>14.285714285714285</v>
      </c>
      <c r="L14" s="22">
        <v>8.4</v>
      </c>
      <c r="M14" s="23" t="s">
        <v>166</v>
      </c>
      <c r="N14" s="24"/>
      <c r="P14" s="39"/>
      <c r="Q14" s="43"/>
      <c r="R14" s="58"/>
      <c r="S14" s="46"/>
      <c r="X14" s="2" t="str">
        <f t="shared" si="1"/>
        <v/>
      </c>
    </row>
    <row r="15" spans="2:24" x14ac:dyDescent="0.25">
      <c r="B15" s="9">
        <v>42771</v>
      </c>
      <c r="C15" s="7" t="s">
        <v>190</v>
      </c>
      <c r="D15" s="15" t="s">
        <v>2</v>
      </c>
      <c r="E15" s="11">
        <v>0.32</v>
      </c>
      <c r="F15" s="11">
        <v>0.28999999999999998</v>
      </c>
      <c r="G15" s="11">
        <v>0.39</v>
      </c>
      <c r="H15" s="13">
        <f t="shared" si="0"/>
        <v>3.125</v>
      </c>
      <c r="I15" s="13">
        <f t="shared" si="0"/>
        <v>3.4482758620689657</v>
      </c>
      <c r="J15" s="14">
        <f t="shared" si="0"/>
        <v>2.5641025641025639</v>
      </c>
      <c r="L15" s="22">
        <v>8.4</v>
      </c>
      <c r="M15" s="23" t="s">
        <v>63</v>
      </c>
      <c r="N15" s="24">
        <v>6</v>
      </c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4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workbookViewId="0">
      <selection activeCell="L22" sqref="L22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89" t="s">
        <v>4</v>
      </c>
      <c r="D3" s="89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42766</v>
      </c>
      <c r="C6" s="7" t="s">
        <v>165</v>
      </c>
      <c r="D6" s="15" t="s">
        <v>15</v>
      </c>
      <c r="E6" s="11">
        <v>0.8</v>
      </c>
      <c r="F6" s="11">
        <v>0.14000000000000001</v>
      </c>
      <c r="G6" s="11">
        <v>0.06</v>
      </c>
      <c r="H6" s="13">
        <f t="shared" ref="H6:J15" si="0">(1/E6)</f>
        <v>1.25</v>
      </c>
      <c r="I6" s="13">
        <f t="shared" si="0"/>
        <v>7.1428571428571423</v>
      </c>
      <c r="J6" s="14">
        <f t="shared" si="0"/>
        <v>16.666666666666668</v>
      </c>
      <c r="L6" s="22">
        <v>7.8</v>
      </c>
      <c r="M6" s="23" t="s">
        <v>166</v>
      </c>
      <c r="N6" s="24"/>
      <c r="P6" s="39" t="s">
        <v>178</v>
      </c>
      <c r="Q6" s="43">
        <v>0</v>
      </c>
      <c r="R6" s="59" t="s">
        <v>90</v>
      </c>
      <c r="S6" s="46">
        <f t="shared" ref="S6:S14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42766</v>
      </c>
      <c r="C7" s="7" t="s">
        <v>167</v>
      </c>
      <c r="D7" s="15" t="s">
        <v>2</v>
      </c>
      <c r="E7" s="11">
        <v>0.24</v>
      </c>
      <c r="F7" s="11">
        <v>0.5</v>
      </c>
      <c r="G7" s="11">
        <v>0.26</v>
      </c>
      <c r="H7" s="13">
        <f t="shared" si="0"/>
        <v>4.166666666666667</v>
      </c>
      <c r="I7" s="13">
        <f t="shared" si="0"/>
        <v>2</v>
      </c>
      <c r="J7" s="14">
        <f t="shared" si="0"/>
        <v>3.8461538461538458</v>
      </c>
      <c r="L7" s="22">
        <v>7.2</v>
      </c>
      <c r="M7" s="23" t="s">
        <v>75</v>
      </c>
      <c r="N7" s="24">
        <v>2.1800000000000002</v>
      </c>
      <c r="P7" s="39" t="s">
        <v>89</v>
      </c>
      <c r="Q7" s="43">
        <f>ROUND($E$21*0.95,2)</f>
        <v>2.38</v>
      </c>
      <c r="R7" s="59" t="s">
        <v>77</v>
      </c>
      <c r="S7" s="46">
        <f t="shared" si="1"/>
        <v>-1</v>
      </c>
      <c r="X7" s="2">
        <f t="shared" ref="X7:X15" si="2">IF(ISBLANK(P7),"",ROUND(IF(LEFT(M7,3)="Lay",(N7-1)*$E$21,$E$21),2))</f>
        <v>2.95</v>
      </c>
    </row>
    <row r="8" spans="2:24" x14ac:dyDescent="0.25">
      <c r="B8" s="9">
        <v>42766</v>
      </c>
      <c r="C8" s="7" t="s">
        <v>168</v>
      </c>
      <c r="D8" s="15" t="s">
        <v>2</v>
      </c>
      <c r="E8" s="11">
        <v>0.36</v>
      </c>
      <c r="F8" s="11">
        <v>0.28000000000000003</v>
      </c>
      <c r="G8" s="11">
        <v>0.36</v>
      </c>
      <c r="H8" s="13">
        <f t="shared" si="0"/>
        <v>2.7777777777777777</v>
      </c>
      <c r="I8" s="13">
        <f t="shared" si="0"/>
        <v>3.5714285714285712</v>
      </c>
      <c r="J8" s="14">
        <f t="shared" si="0"/>
        <v>2.7777777777777777</v>
      </c>
      <c r="L8" s="22">
        <v>7</v>
      </c>
      <c r="M8" s="23" t="s">
        <v>76</v>
      </c>
      <c r="N8" s="24">
        <v>3</v>
      </c>
      <c r="P8" s="39" t="s">
        <v>89</v>
      </c>
      <c r="Q8" s="43">
        <f>ROUND(((N8-1)*$E$21)*0.95,2)</f>
        <v>4.75</v>
      </c>
      <c r="R8" s="59" t="s">
        <v>44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42766</v>
      </c>
      <c r="C9" s="7" t="s">
        <v>169</v>
      </c>
      <c r="D9" s="10" t="s">
        <v>51</v>
      </c>
      <c r="E9" s="11">
        <v>0.34</v>
      </c>
      <c r="F9" s="11">
        <v>0.36</v>
      </c>
      <c r="G9" s="11">
        <v>0.3</v>
      </c>
      <c r="H9" s="13">
        <f t="shared" si="0"/>
        <v>2.9411764705882351</v>
      </c>
      <c r="I9" s="13">
        <f t="shared" si="0"/>
        <v>2.7777777777777777</v>
      </c>
      <c r="J9" s="14">
        <f t="shared" si="0"/>
        <v>3.3333333333333335</v>
      </c>
      <c r="L9" s="22">
        <v>7.6</v>
      </c>
      <c r="M9" s="23" t="s">
        <v>61</v>
      </c>
      <c r="N9" s="24">
        <v>3.05</v>
      </c>
      <c r="P9" s="39" t="s">
        <v>89</v>
      </c>
      <c r="Q9" s="43">
        <f>ROUND(((N9-1)*$E$21)*0.95,2)</f>
        <v>4.87</v>
      </c>
      <c r="R9" s="58" t="s">
        <v>2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42766</v>
      </c>
      <c r="C10" s="7" t="s">
        <v>170</v>
      </c>
      <c r="D10" s="10" t="s">
        <v>21</v>
      </c>
      <c r="E10" s="11">
        <v>0.14000000000000001</v>
      </c>
      <c r="F10" s="11">
        <v>0.21</v>
      </c>
      <c r="G10" s="11">
        <v>0.65</v>
      </c>
      <c r="H10" s="13">
        <f t="shared" si="0"/>
        <v>7.1428571428571423</v>
      </c>
      <c r="I10" s="13">
        <f t="shared" si="0"/>
        <v>4.7619047619047619</v>
      </c>
      <c r="J10" s="14">
        <f t="shared" si="0"/>
        <v>1.5384615384615383</v>
      </c>
      <c r="L10" s="22">
        <v>11.5</v>
      </c>
      <c r="M10" s="23" t="s">
        <v>171</v>
      </c>
      <c r="N10" s="24">
        <v>1.38</v>
      </c>
      <c r="P10" s="39" t="s">
        <v>89</v>
      </c>
      <c r="Q10" s="43">
        <f>ROUND($E$21*0.95,2)</f>
        <v>2.38</v>
      </c>
      <c r="R10" s="58" t="s">
        <v>51</v>
      </c>
      <c r="S10" s="46">
        <f t="shared" si="1"/>
        <v>-1</v>
      </c>
      <c r="X10" s="2">
        <f t="shared" si="2"/>
        <v>0.95</v>
      </c>
    </row>
    <row r="11" spans="2:24" x14ac:dyDescent="0.25">
      <c r="B11" s="9">
        <v>42766</v>
      </c>
      <c r="C11" s="7" t="s">
        <v>172</v>
      </c>
      <c r="D11" s="10" t="s">
        <v>2</v>
      </c>
      <c r="E11" s="11">
        <v>0.28999999999999998</v>
      </c>
      <c r="F11" s="11">
        <v>0.27</v>
      </c>
      <c r="G11" s="11">
        <v>0.44</v>
      </c>
      <c r="H11" s="13">
        <f t="shared" si="0"/>
        <v>3.4482758620689657</v>
      </c>
      <c r="I11" s="13">
        <f t="shared" si="0"/>
        <v>3.7037037037037033</v>
      </c>
      <c r="J11" s="14">
        <f t="shared" si="0"/>
        <v>2.2727272727272729</v>
      </c>
      <c r="L11" s="22">
        <v>7.4</v>
      </c>
      <c r="M11" s="23" t="s">
        <v>79</v>
      </c>
      <c r="N11" s="24">
        <v>2.42</v>
      </c>
      <c r="P11" s="39" t="s">
        <v>34</v>
      </c>
      <c r="Q11" s="43">
        <f>-$E$21</f>
        <v>-2.5</v>
      </c>
      <c r="R11" s="58" t="s">
        <v>19</v>
      </c>
      <c r="S11" s="46">
        <f t="shared" si="1"/>
        <v>-1</v>
      </c>
      <c r="X11" s="2">
        <f t="shared" si="2"/>
        <v>2.5</v>
      </c>
    </row>
    <row r="12" spans="2:24" x14ac:dyDescent="0.25">
      <c r="B12" s="9">
        <v>42766</v>
      </c>
      <c r="C12" s="7" t="s">
        <v>173</v>
      </c>
      <c r="D12" s="15" t="s">
        <v>2</v>
      </c>
      <c r="E12" s="11">
        <v>0.38</v>
      </c>
      <c r="F12" s="11">
        <v>0.25</v>
      </c>
      <c r="G12" s="11">
        <v>0.37</v>
      </c>
      <c r="H12" s="13">
        <f t="shared" si="0"/>
        <v>2.6315789473684212</v>
      </c>
      <c r="I12" s="13">
        <f t="shared" si="0"/>
        <v>4</v>
      </c>
      <c r="J12" s="14">
        <f t="shared" si="0"/>
        <v>2.7027027027027026</v>
      </c>
      <c r="L12" s="22">
        <v>7</v>
      </c>
      <c r="M12" s="23" t="s">
        <v>174</v>
      </c>
      <c r="N12" s="24">
        <v>3.2</v>
      </c>
      <c r="P12" s="39" t="s">
        <v>34</v>
      </c>
      <c r="Q12" s="43">
        <f>-$E$21</f>
        <v>-2.5</v>
      </c>
      <c r="R12" s="58" t="s">
        <v>2</v>
      </c>
      <c r="S12" s="46">
        <f t="shared" ref="S12" si="3">$E$22*(L12-1)*0.95</f>
        <v>5.6999999999999993</v>
      </c>
      <c r="X12" s="2">
        <f t="shared" si="2"/>
        <v>2.5</v>
      </c>
    </row>
    <row r="13" spans="2:24" x14ac:dyDescent="0.25">
      <c r="B13" s="9">
        <v>42767</v>
      </c>
      <c r="C13" s="7" t="s">
        <v>175</v>
      </c>
      <c r="D13" s="15" t="s">
        <v>2</v>
      </c>
      <c r="E13" s="11">
        <v>0.3</v>
      </c>
      <c r="F13" s="11">
        <v>0.24</v>
      </c>
      <c r="G13" s="11">
        <v>0.46</v>
      </c>
      <c r="H13" s="13">
        <f t="shared" si="0"/>
        <v>3.3333333333333335</v>
      </c>
      <c r="I13" s="13">
        <f t="shared" si="0"/>
        <v>4.166666666666667</v>
      </c>
      <c r="J13" s="14">
        <f t="shared" si="0"/>
        <v>2.1739130434782608</v>
      </c>
      <c r="L13" s="22">
        <v>10</v>
      </c>
      <c r="M13" s="23" t="s">
        <v>96</v>
      </c>
      <c r="N13" s="24">
        <v>1.61</v>
      </c>
      <c r="P13" s="43" t="s">
        <v>34</v>
      </c>
      <c r="Q13" s="43">
        <f>ROUND(-(N13-1)*$E$21,2)</f>
        <v>-1.53</v>
      </c>
      <c r="R13" s="58" t="s">
        <v>179</v>
      </c>
      <c r="S13" s="46">
        <f t="shared" si="1"/>
        <v>-1</v>
      </c>
      <c r="X13" s="2">
        <f t="shared" si="2"/>
        <v>1.53</v>
      </c>
    </row>
    <row r="14" spans="2:24" x14ac:dyDescent="0.25">
      <c r="B14" s="9">
        <v>42767</v>
      </c>
      <c r="C14" s="7" t="s">
        <v>176</v>
      </c>
      <c r="D14" s="15" t="s">
        <v>15</v>
      </c>
      <c r="E14" s="11">
        <v>0.79</v>
      </c>
      <c r="F14" s="11">
        <v>0.15</v>
      </c>
      <c r="G14" s="11">
        <v>0.06</v>
      </c>
      <c r="H14" s="13">
        <f t="shared" si="0"/>
        <v>1.2658227848101264</v>
      </c>
      <c r="I14" s="13">
        <f t="shared" si="0"/>
        <v>6.666666666666667</v>
      </c>
      <c r="J14" s="14">
        <f t="shared" si="0"/>
        <v>16.666666666666668</v>
      </c>
      <c r="L14" s="22">
        <v>6.8</v>
      </c>
      <c r="M14" s="23" t="s">
        <v>80</v>
      </c>
      <c r="N14" s="24">
        <v>1.21</v>
      </c>
      <c r="P14" s="39" t="s">
        <v>89</v>
      </c>
      <c r="Q14" s="43">
        <f>ROUND($E$21*0.95,2)</f>
        <v>2.38</v>
      </c>
      <c r="R14" s="58" t="s">
        <v>51</v>
      </c>
      <c r="S14" s="46">
        <f t="shared" si="1"/>
        <v>-1</v>
      </c>
      <c r="X14" s="2">
        <f t="shared" si="2"/>
        <v>0.53</v>
      </c>
    </row>
    <row r="15" spans="2:24" x14ac:dyDescent="0.25">
      <c r="B15" s="9">
        <v>42767</v>
      </c>
      <c r="C15" s="7" t="s">
        <v>177</v>
      </c>
      <c r="D15" s="15" t="s">
        <v>2</v>
      </c>
      <c r="E15" s="11">
        <v>0.34</v>
      </c>
      <c r="F15" s="11">
        <v>0.27</v>
      </c>
      <c r="G15" s="11">
        <v>0.39</v>
      </c>
      <c r="H15" s="13">
        <f t="shared" si="0"/>
        <v>2.9411764705882351</v>
      </c>
      <c r="I15" s="13">
        <f t="shared" si="0"/>
        <v>3.7037037037037033</v>
      </c>
      <c r="J15" s="14">
        <f t="shared" si="0"/>
        <v>2.5641025641025639</v>
      </c>
      <c r="L15" s="22">
        <v>7.4</v>
      </c>
      <c r="M15" s="23" t="s">
        <v>166</v>
      </c>
      <c r="N15" s="24"/>
      <c r="P15" s="39" t="s">
        <v>178</v>
      </c>
      <c r="Q15" s="43">
        <v>0</v>
      </c>
      <c r="R15" s="58" t="s">
        <v>2</v>
      </c>
      <c r="S15" s="46">
        <f t="shared" ref="S15" si="4">$E$22*(L15-1)*0.95</f>
        <v>6.08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20.96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10.229999999999999</v>
      </c>
      <c r="S23" s="2"/>
    </row>
    <row r="24" spans="4:24" s="3" customFormat="1" x14ac:dyDescent="0.25">
      <c r="D24" s="4" t="s">
        <v>41</v>
      </c>
      <c r="E24" s="4">
        <f>SUM(S:S)</f>
        <v>3.7799999999999994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Q13" sqref="Q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88" t="s">
        <v>4</v>
      </c>
      <c r="D3" s="88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V13" sqref="V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bestFit="1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3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 t="shared" ref="S6:S13" si="1"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 t="shared" si="1"/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 t="shared" si="1"/>
        <v>-1</v>
      </c>
      <c r="X8" s="2">
        <f t="shared" si="2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10" si="3">ROUND(-(N10-1)*$E$21,2)</f>
        <v>-0.93</v>
      </c>
      <c r="R10" s="58" t="s">
        <v>91</v>
      </c>
      <c r="S10" s="46">
        <f t="shared" si="1"/>
        <v>-1</v>
      </c>
      <c r="X10" s="2">
        <f t="shared" si="2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 t="shared" si="1"/>
        <v>-1</v>
      </c>
      <c r="X11" s="2" t="str">
        <f t="shared" si="2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 t="shared" si="1"/>
        <v>-1</v>
      </c>
      <c r="X12" s="2">
        <f t="shared" si="2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 t="shared" si="1"/>
        <v>-1</v>
      </c>
      <c r="X13" s="2" t="str">
        <f t="shared" si="2"/>
        <v/>
      </c>
    </row>
    <row r="14" spans="2:24" x14ac:dyDescent="0.25">
      <c r="B14" s="9">
        <v>42708</v>
      </c>
      <c r="C14" s="7" t="s">
        <v>143</v>
      </c>
      <c r="D14" s="102" t="s">
        <v>160</v>
      </c>
      <c r="E14" s="103"/>
      <c r="F14" s="103"/>
      <c r="G14" s="103"/>
      <c r="H14" s="103"/>
      <c r="I14" s="103"/>
      <c r="J14" s="104"/>
      <c r="L14" s="22"/>
      <c r="M14" s="23"/>
      <c r="N14" s="24"/>
      <c r="P14" s="39"/>
      <c r="Q14" s="43"/>
      <c r="R14" s="58" t="s">
        <v>2</v>
      </c>
      <c r="S14" s="46"/>
      <c r="X14" s="2" t="str">
        <f t="shared" si="2"/>
        <v/>
      </c>
    </row>
    <row r="15" spans="2:24" x14ac:dyDescent="0.25">
      <c r="B15" s="9">
        <v>42708</v>
      </c>
      <c r="C15" s="7" t="s">
        <v>144</v>
      </c>
      <c r="D15" s="105"/>
      <c r="E15" s="106"/>
      <c r="F15" s="106"/>
      <c r="G15" s="106"/>
      <c r="H15" s="106"/>
      <c r="I15" s="106"/>
      <c r="J15" s="107"/>
      <c r="L15" s="22"/>
      <c r="M15" s="23"/>
      <c r="N15" s="24"/>
      <c r="P15" s="39"/>
      <c r="Q15" s="43"/>
      <c r="R15" s="58" t="s">
        <v>44</v>
      </c>
      <c r="S15" s="46"/>
      <c r="X15" s="2" t="str">
        <f t="shared" si="2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E1" zoomScale="93" zoomScaleNormal="93" zoomScalePageLayoutView="93" workbookViewId="0">
      <selection activeCell="S9" sqref="S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15" activeCellId="1" sqref="S8:S13 S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91" t="s">
        <v>45</v>
      </c>
      <c r="C2" s="92"/>
      <c r="D2" s="92"/>
      <c r="E2" s="92"/>
      <c r="F2" s="92"/>
      <c r="G2" s="92"/>
      <c r="H2" s="92"/>
      <c r="I2" s="92"/>
      <c r="J2" s="93"/>
      <c r="L2" s="94" t="s">
        <v>46</v>
      </c>
      <c r="M2" s="95"/>
      <c r="N2" s="96"/>
      <c r="P2" s="97" t="s">
        <v>47</v>
      </c>
      <c r="Q2" s="98"/>
      <c r="R2" s="98"/>
      <c r="S2" s="99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100" t="s">
        <v>10</v>
      </c>
      <c r="F3" s="100"/>
      <c r="G3" s="100"/>
      <c r="H3" s="100" t="s">
        <v>11</v>
      </c>
      <c r="I3" s="100"/>
      <c r="J3" s="101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04 to 05 feb 2017</vt:lpstr>
      <vt:lpstr>31 jan to 01 feb 17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2017-02-04T12:01:06Z</dcterms:modified>
</cp:coreProperties>
</file>