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mplete trial" sheetId="1" r:id="rId1"/>
    <sheet name="month #5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<sst xmlns="http://schemas.openxmlformats.org/spreadsheetml/2006/main" count="586" uniqueCount="402">
  <si>
    <t xml:space="preserve">bank </t>
  </si>
  <si>
    <t>Advised Prices</t>
  </si>
  <si>
    <t>Betfair SP Betting</t>
  </si>
  <si>
    <t>overall</t>
  </si>
  <si>
    <t>Date</t>
  </si>
  <si>
    <t>Race</t>
  </si>
  <si>
    <t>Tip</t>
  </si>
  <si>
    <t>Total Staked</t>
  </si>
  <si>
    <t>Res.</t>
  </si>
  <si>
    <t>Fractional Price</t>
  </si>
  <si>
    <t>Odds</t>
  </si>
  <si>
    <t>Profit</t>
  </si>
  <si>
    <t>Win BSP</t>
  </si>
  <si>
    <t>Win Profit</t>
  </si>
  <si>
    <t>Place BSP</t>
  </si>
  <si>
    <t>Place Profit</t>
  </si>
  <si>
    <t>overall profit</t>
  </si>
  <si>
    <t>win mkt stake</t>
  </si>
  <si>
    <t>advised prices</t>
  </si>
  <si>
    <t>BSP</t>
  </si>
  <si>
    <t>Cartmel 4.25</t>
  </si>
  <si>
    <t>Solway Bay 2 points each-way @ 5/1</t>
  </si>
  <si>
    <t>York 2.20</t>
  </si>
  <si>
    <t>Alejandro 3 points each-way @ 5/1</t>
  </si>
  <si>
    <t>Goodwood 2.00</t>
  </si>
  <si>
    <t>Zand 1 point each-way @ 11/1</t>
  </si>
  <si>
    <t>Sennockian Star 1 point each-way @ 11/1</t>
  </si>
  <si>
    <t>Goodwood 2.35</t>
  </si>
  <si>
    <t>Twin Sails 1 point each-way @ 11/1 </t>
  </si>
  <si>
    <t>Goodwood 4.20</t>
  </si>
  <si>
    <t>Top Boy 1 point each-way @ 12/1</t>
  </si>
  <si>
    <t>Boite 1 point each-way @ 20/1</t>
  </si>
  <si>
    <t>Goodwood 3.10</t>
  </si>
  <si>
    <t>Forecast: 2 points Solow to beat Arod.</t>
  </si>
  <si>
    <r>
      <t>1</t>
    </r>
    <r>
      <rPr>
        <vertAlign val="superscript"/>
        <sz val="11"/>
        <color indexed="8"/>
        <rFont val="Calibri"/>
        <family val="2"/>
      </rPr>
      <t>st</t>
    </r>
  </si>
  <si>
    <t>Silent Dreamer 1 point each-way @ 10/1</t>
  </si>
  <si>
    <t>Awesome Power 1 point each-way @ 10/1</t>
  </si>
  <si>
    <t>Trip To Paris 2 points win @ 4/1 </t>
  </si>
  <si>
    <t>Galway 4.45</t>
  </si>
  <si>
    <t>Quick Jack 2 points each-way @ 6/1</t>
  </si>
  <si>
    <t>Goodwood 3.45</t>
  </si>
  <si>
    <t>Cotai Glory 2 points each-way @ 6/1</t>
  </si>
  <si>
    <t>Barnet Fair 1 point each-way @ 16/1</t>
  </si>
  <si>
    <t>Placed</t>
  </si>
  <si>
    <t>River Dart 1 point each-way @ 12/1</t>
  </si>
  <si>
    <t>Lady of Dubai 2 points each-way @ 7/1</t>
  </si>
  <si>
    <t>Chester 3.15</t>
  </si>
  <si>
    <t>Musical Comedy 1 point each-way @ 9/1</t>
  </si>
  <si>
    <t>Galway 3.20</t>
  </si>
  <si>
    <t>Baraweez 1 point each-way @ 4/1</t>
  </si>
  <si>
    <t>Galway 4.30</t>
  </si>
  <si>
    <t>Bally Longford 1 point each-way @ 16/1</t>
  </si>
  <si>
    <t>Cork 4.35</t>
  </si>
  <si>
    <t>Stay With It 1 point each-way @ 14/1</t>
  </si>
  <si>
    <t>Ripon 7.35</t>
  </si>
  <si>
    <t>Blithe Spirit 1.5 points each-way @ 7/1</t>
  </si>
  <si>
    <t>Pontefract 4.10</t>
  </si>
  <si>
    <t>Noodles Blue Boy 1 point each-way @ 12/1</t>
  </si>
  <si>
    <t>Leopardstown 8.00</t>
  </si>
  <si>
    <t>Weather Watch 1 point each-way @ 14/1</t>
  </si>
  <si>
    <t>Tipperary 5.35</t>
  </si>
  <si>
    <t>Dikta Del Mar 2 points each-way @ 6/1</t>
  </si>
  <si>
    <t>Haydock 1.50</t>
  </si>
  <si>
    <t>Balducci 1 point each-way @ 11/1</t>
  </si>
  <si>
    <t>Haydock 3.25</t>
  </si>
  <si>
    <t>Yasmeen 1 point each-way @ 7/1 </t>
  </si>
  <si>
    <t>Deauville 3.10</t>
  </si>
  <si>
    <t>Esoterique 1 point each-way @ 11/2</t>
  </si>
  <si>
    <t>Wolverhampton 3.45 </t>
  </si>
  <si>
    <t>Berlusca 1 point each-way @ 15/2</t>
  </si>
  <si>
    <t>Beverley 4.40</t>
  </si>
  <si>
    <t>King Of The Celts 2 points each-way @ 11/2 </t>
  </si>
  <si>
    <t>Salisbury 4.25</t>
  </si>
  <si>
    <t>Mooharib 2 points each-way @ 6/1</t>
  </si>
  <si>
    <t>Ripon 3.00</t>
  </si>
  <si>
    <t>2 points each-way Barkston Ash @ 16/1</t>
  </si>
  <si>
    <t>Ripon 3.30</t>
  </si>
  <si>
    <t>2 points each-way Spinatrix @ 15/2</t>
  </si>
  <si>
    <t>Newbury 3.45</t>
  </si>
  <si>
    <t>1 point Forecast - Here Comes When to beat Breton Rock</t>
  </si>
  <si>
    <t>1 point Forecast – Breton Rock to beat Here Comes When</t>
  </si>
  <si>
    <t>2 points each-way Belardo @ 11/1</t>
  </si>
  <si>
    <t>Thirsk 4.10</t>
  </si>
  <si>
    <t>Our Boy Jack 2 points each-way @ 6/1 </t>
  </si>
  <si>
    <t>Ripon 4.00</t>
  </si>
  <si>
    <t>Chancery 2 points each-way @ 4/1</t>
  </si>
  <si>
    <t>York 1.55</t>
  </si>
  <si>
    <t>Bogart 1 point each-way @ 12/1</t>
  </si>
  <si>
    <t>Tangerine Trees 1 point each-way @ 20/1</t>
  </si>
  <si>
    <t>York 3.05</t>
  </si>
  <si>
    <t>Storm The Stars 2 points win @ 7/2 </t>
  </si>
  <si>
    <t>York 4.20</t>
  </si>
  <si>
    <t>Big Thunder 1 point each-way @ 6/1</t>
  </si>
  <si>
    <t>York 2.30</t>
  </si>
  <si>
    <t>Easton Angel 2 points each-way @ 9/2 </t>
  </si>
  <si>
    <t>Musaddas 2 points each-way @ 15/2</t>
  </si>
  <si>
    <t>York 3.40</t>
  </si>
  <si>
    <t>Covert Love 2 points win @ 3/1</t>
  </si>
  <si>
    <t>Bright Approach 1 point each-way @ 12/1 </t>
  </si>
  <si>
    <t>Epsom 2.10</t>
  </si>
  <si>
    <t>Long Awaited 2 points each-way @ 5/1</t>
  </si>
  <si>
    <t>6th</t>
  </si>
  <si>
    <t>profit</t>
  </si>
  <si>
    <t>Epsom 3.55</t>
  </si>
  <si>
    <t>Sennockian Star 1 point each-way @ 12/1</t>
  </si>
  <si>
    <t>10th</t>
  </si>
  <si>
    <t>no. of bets</t>
  </si>
  <si>
    <t>Sandown 2.00</t>
  </si>
  <si>
    <t>Cannock Chase 3 points win @ 9/4</t>
  </si>
  <si>
    <t>3rd</t>
  </si>
  <si>
    <t>winning bets</t>
  </si>
  <si>
    <t>Sandown 3.15</t>
  </si>
  <si>
    <t>Somersby 2 points win @ 15/2</t>
  </si>
  <si>
    <t>5th</t>
  </si>
  <si>
    <t>strike rate</t>
  </si>
  <si>
    <t>Sandown 3.50</t>
  </si>
  <si>
    <t>Just A Par 2 points each-way @ 18/1</t>
  </si>
  <si>
    <t>1st</t>
  </si>
  <si>
    <t>bank growth</t>
  </si>
  <si>
    <t>Naas 7.10</t>
  </si>
  <si>
    <t>Maarek 2 points each-way @ 5/1</t>
  </si>
  <si>
    <t>ROI</t>
  </si>
  <si>
    <t>Punchestown 5.30</t>
  </si>
  <si>
    <t>Flemenstar 1 point each-way @ 14/1</t>
  </si>
  <si>
    <t>7th</t>
  </si>
  <si>
    <t>Punchestown 7.15</t>
  </si>
  <si>
    <t>Camlann 0.5 points each-way @ 11/1</t>
  </si>
  <si>
    <t>12th</t>
  </si>
  <si>
    <t>Ballynagour 2 points each-way @ 10/1</t>
  </si>
  <si>
    <t>fell</t>
  </si>
  <si>
    <t>Ascot 3.30</t>
  </si>
  <si>
    <t>Mizzou 1 point each-way @ 13/2</t>
  </si>
  <si>
    <t>Lieutenant Colonel 1 point each-way @ 10/1</t>
  </si>
  <si>
    <t>4th</t>
  </si>
  <si>
    <t>Punchestown 4.20</t>
  </si>
  <si>
    <t>Shanahan’s Turn 2 points each-way @ 12/1</t>
  </si>
  <si>
    <t>Punchestown 7.45</t>
  </si>
  <si>
    <t>1 point Forecast: On The Fringe to beat Noble Prince @ 13.5/1</t>
  </si>
  <si>
    <t>Newmarket 2.30</t>
  </si>
  <si>
    <t>Kingsgate Native 2 points each-way @ 6/1</t>
  </si>
  <si>
    <t>Punchestown 5.00</t>
  </si>
  <si>
    <t>First Lieutenant 2 points each-way @ 14/1</t>
  </si>
  <si>
    <t>8th</t>
  </si>
  <si>
    <t>Thirsk 4.35</t>
  </si>
  <si>
    <t>Fort Bastion 1 point win @ 9/1</t>
  </si>
  <si>
    <t>11th</t>
  </si>
  <si>
    <t>2.25 Newmarket</t>
  </si>
  <si>
    <t>Fintry 4 points win @ 15/8</t>
  </si>
  <si>
    <t>3.40 Newmarket</t>
  </si>
  <si>
    <t>Jellicle Ball 2 points each-way @ 9/1</t>
  </si>
  <si>
    <t>3.10 Kempton</t>
  </si>
  <si>
    <t>Sedgemoor Express 2 points each-way @ 10/1</t>
  </si>
  <si>
    <t>3.45 Kempton</t>
  </si>
  <si>
    <t>Urcalin 2 points win @ 9/1</t>
  </si>
  <si>
    <t>4.20 Kempton</t>
  </si>
  <si>
    <t>Belenos 2 point win @ 7/2</t>
  </si>
  <si>
    <t>3.10 Chester</t>
  </si>
  <si>
    <t>Trip To Paris 2 points each-way @ 12/1</t>
  </si>
  <si>
    <t>3.45 Chester</t>
  </si>
  <si>
    <t>Blithe Spirit 2 points each-way @ 5/1</t>
  </si>
  <si>
    <t>9th</t>
  </si>
  <si>
    <t>2.40 Chester</t>
  </si>
  <si>
    <t>1 point ew Gabriel @ 16/1</t>
  </si>
  <si>
    <t>1 point forecast Cannock Chase to beat Gabriel @ 30/1</t>
  </si>
  <si>
    <t>2nd&amp;4th</t>
  </si>
  <si>
    <t>2.10 Chester</t>
  </si>
  <si>
    <t>2 points each-way Arnold Hall @ 12/1</t>
  </si>
  <si>
    <t>2.50 Market Rasen</t>
  </si>
  <si>
    <t>2 points each-way Freckle Face @ 14/1</t>
  </si>
  <si>
    <t>2.50 Haydock</t>
  </si>
  <si>
    <t>Louis The Pious 4 points win @ 2/1</t>
  </si>
  <si>
    <t>3.25 Haydock</t>
  </si>
  <si>
    <t>War Sound 2 points each-way @ 10/1</t>
  </si>
  <si>
    <t>Lexi Boy 1 point each-way @ 20/1</t>
  </si>
  <si>
    <t>pu</t>
  </si>
  <si>
    <t>Leopardstown 3.10</t>
  </si>
  <si>
    <t>4 points win Stormfly @ 6/4</t>
  </si>
  <si>
    <t>Killarney 3.50</t>
  </si>
  <si>
    <t>1.5 points each-way Massini's Trap @ 16/1</t>
  </si>
  <si>
    <t>13th</t>
  </si>
  <si>
    <t>1.5 points each-way Waxies Dargle @ 12/1</t>
  </si>
  <si>
    <t>Towcester 7.00</t>
  </si>
  <si>
    <t>2 points each-way On Trend @ 8/1  1/5 1-2-3</t>
  </si>
  <si>
    <t>York 2.40</t>
  </si>
  <si>
    <t>Mass Rally 3 points each-way @ 10/1</t>
  </si>
  <si>
    <t>York 3.15</t>
  </si>
  <si>
    <t>Lightning Moon 3 points each-way @ 6/1</t>
  </si>
  <si>
    <t>York 3.45</t>
  </si>
  <si>
    <t>Off Art 2 points each-way @ 9/1</t>
  </si>
  <si>
    <t>2 points forecast: Brown Panther/Romsdal @ 6.42/1</t>
  </si>
  <si>
    <t>2 points forecast: Romsdal/Brown Panther @ 6.42/1</t>
  </si>
  <si>
    <t>4th&amp; 2nd</t>
  </si>
  <si>
    <t>Aintree 7.40</t>
  </si>
  <si>
    <t>2 points each-way Samingarry @ 15/2</t>
  </si>
  <si>
    <t>Aintree 8.10</t>
  </si>
  <si>
    <t>2 points each-way Urcalin @ 13/2</t>
  </si>
  <si>
    <t>Newbury 3.40</t>
  </si>
  <si>
    <t>Custom Cut 3 points each-way @ 8/1</t>
  </si>
  <si>
    <t>Newbury 4.55</t>
  </si>
  <si>
    <t>Spark Plug 3 points each-way @ 5/1</t>
  </si>
  <si>
    <t>Market Rasen 4.10</t>
  </si>
  <si>
    <t>3 points win Le Bacardy @ 5/2</t>
  </si>
  <si>
    <t>Redcar 3.50</t>
  </si>
  <si>
    <t>Innocently 1 point each-way @ 10/1</t>
  </si>
  <si>
    <t>Towcester 4.40</t>
  </si>
  <si>
    <t>Simply The West 1 point each-way @ 11/2</t>
  </si>
  <si>
    <t>Nottingham 2.00</t>
  </si>
  <si>
    <t>1 point Shanghai Glory @ 2/1</t>
  </si>
  <si>
    <t>Wetherby 16.50</t>
  </si>
  <si>
    <t>Wolf Shield 1 point each-way @ 5/1</t>
  </si>
  <si>
    <t>Curragh 2.45</t>
  </si>
  <si>
    <t>Astaire 2 point each-way @ 5/1</t>
  </si>
  <si>
    <t>Haydock 3.45</t>
  </si>
  <si>
    <t>Hot Streak 3 points each-way @ 5/1</t>
  </si>
  <si>
    <t>Cartmel 3.35</t>
  </si>
  <si>
    <t>Mason Hindmarsh 4 points win @ 11/4 </t>
  </si>
  <si>
    <t>Cartmel 4.10</t>
  </si>
  <si>
    <t>Glen Countess 2 points each-way @ 6/1</t>
  </si>
  <si>
    <t>Cartmel 2.20</t>
  </si>
  <si>
    <t>Volcanic Jack 2 points each-way @ 14/1</t>
  </si>
  <si>
    <t>Sandown 8.45</t>
  </si>
  <si>
    <t>2 points each-way Directorship @ 10/1</t>
  </si>
  <si>
    <t>Stratford 8.00</t>
  </si>
  <si>
    <t>Paint The Clouds. 1pt win @ 6/4</t>
  </si>
  <si>
    <t>Haydock 2.00</t>
  </si>
  <si>
    <t>Lady Tiana 1 point each-way @ 10/1 </t>
  </si>
  <si>
    <t>Wakea 1 point each-way @ 7/1</t>
  </si>
  <si>
    <t>Chester 3.00</t>
  </si>
  <si>
    <t>Jallota 1 point each-way @ 12/1 </t>
  </si>
  <si>
    <t>Haydock 15.10</t>
  </si>
  <si>
    <t>Kingsgate Native 1 point each-way @ 11/1</t>
  </si>
  <si>
    <t>Stratford 7.55</t>
  </si>
  <si>
    <t>Dubai Prince 1 point each-way @ 8/1</t>
  </si>
  <si>
    <t>Leicester 6.00</t>
  </si>
  <si>
    <t>1 point each-way Veeraya @ 10/1 </t>
  </si>
  <si>
    <t>Windsor 7.25</t>
  </si>
  <si>
    <t>2 points win Pretend @ 11/4</t>
  </si>
  <si>
    <t>Nottingham 3.50</t>
  </si>
  <si>
    <t>2 points each-way Homage @ 4/1</t>
  </si>
  <si>
    <t>Punchestown 6.00</t>
  </si>
  <si>
    <t>1 point each way French Opera @7/1</t>
  </si>
  <si>
    <t>Epsom 2.35</t>
  </si>
  <si>
    <t>2 points each-way Sennockian Star @ 7/1</t>
  </si>
  <si>
    <t>Epsom 3.45</t>
  </si>
  <si>
    <t>2 points each-way Gratzie @ 8/1</t>
  </si>
  <si>
    <t>2 points double Set The Trend @ 7/4 and Edeymi @ 15/8</t>
  </si>
  <si>
    <t>Epsom 4.30</t>
  </si>
  <si>
    <t>Epicuris 1 point each-way @ 20/1</t>
  </si>
  <si>
    <t>Doncaster 5.10</t>
  </si>
  <si>
    <t>1 point each-way Victoire De Lyphar @ 7/1 </t>
  </si>
  <si>
    <t>Curragh 3.40</t>
  </si>
  <si>
    <t>2 points win Ainippe @ 4/1 </t>
  </si>
  <si>
    <t>Perth 4.25</t>
  </si>
  <si>
    <t>2 points each-way Runswick Royal @ 6/1 </t>
  </si>
  <si>
    <t>Perth 4.55</t>
  </si>
  <si>
    <t>2 points each-way Bowdler's Magic @ 6/1</t>
  </si>
  <si>
    <t>Pontefract 7.10</t>
  </si>
  <si>
    <t>Riptide 1 point each-way @ 10/1 </t>
  </si>
  <si>
    <t>Worcester 3.50</t>
  </si>
  <si>
    <t>Aalim 1 pointwin @ 9/2</t>
  </si>
  <si>
    <t>First Avenue 1 point win @ 15/2</t>
  </si>
  <si>
    <t>0.5 points forecast Aalim/First Avenue @ 28/1 </t>
  </si>
  <si>
    <t>0.5 points forecast First Avenue/Aalim @ 30/1</t>
  </si>
  <si>
    <t>Worcester 5.25</t>
  </si>
  <si>
    <t>2 points Karl Marx @ 7/2 </t>
  </si>
  <si>
    <t>Sandown 2.55</t>
  </si>
  <si>
    <t>Rosies Premiere 1 point each-way @ 25/1</t>
  </si>
  <si>
    <t>York 3.10</t>
  </si>
  <si>
    <t>Top Notch Tonto 2 points each-way @ 14/1</t>
  </si>
  <si>
    <t>Musselburgh 3.25</t>
  </si>
  <si>
    <t>Kingsgate Choice 1 point each-way @ 25/1</t>
  </si>
  <si>
    <t>Ascot 3.40</t>
  </si>
  <si>
    <t>Sole Power 2 points each-way @ 4/1 </t>
  </si>
  <si>
    <t>Stepper Point 1 point each-way @ 33/1 </t>
  </si>
  <si>
    <t>Ascot 5.00</t>
  </si>
  <si>
    <t>Broxbourne 1 point each-way @ 12/1 </t>
  </si>
  <si>
    <t>Rizeena 2 points each-way @ 8/1</t>
  </si>
  <si>
    <t>Ascot 4.20</t>
  </si>
  <si>
    <t>Cannock Chase 2 points each-way @ 8/1</t>
  </si>
  <si>
    <t>Spark Plug 2 points each-way @ 12/1</t>
  </si>
  <si>
    <t>Kingfisher 2 points each-way @ 10/1 </t>
  </si>
  <si>
    <t>Resonant 2 points each-way @ 25/1</t>
  </si>
  <si>
    <t>Ascot 2.30</t>
  </si>
  <si>
    <t>1 point each-way Jersey Breeze @ 16/1</t>
  </si>
  <si>
    <t>Ascot 3.05</t>
  </si>
  <si>
    <t>1 point win Ol Man River @ 7/2</t>
  </si>
  <si>
    <t>Limato 2 points each-way @ 11/2 </t>
  </si>
  <si>
    <t>Ascot 5.35</t>
  </si>
  <si>
    <t>Aloft 3 points win @ 2/1 </t>
  </si>
  <si>
    <t>Mustajeeb 2 points each-way @ 11/2</t>
  </si>
  <si>
    <t>Tropics 1 points each-way @ 12/1</t>
  </si>
  <si>
    <t>Dinkum Diamond 2 points each-way @ 28/1</t>
  </si>
  <si>
    <t>Brighton 3.00</t>
  </si>
  <si>
    <t>1 point win Extrasolar @ 6/1</t>
  </si>
  <si>
    <t>Newton Abbot 7.30</t>
  </si>
  <si>
    <t>3 points win Dubai Prince @ 9/4 </t>
  </si>
  <si>
    <t>Worcester 2.50</t>
  </si>
  <si>
    <t>2 points Fantasy King @ 6/1</t>
  </si>
  <si>
    <t>Salisbury 4.20</t>
  </si>
  <si>
    <t>Benbecula 0.5 points each-way @ 18/1</t>
  </si>
  <si>
    <t>Newmarket 4.20</t>
  </si>
  <si>
    <t>1 point each-way Kingsgate Choice @ 33/1</t>
  </si>
  <si>
    <t>Newcastle 7.45</t>
  </si>
  <si>
    <t>2 points win Northgate Lad @ 4/1 </t>
  </si>
  <si>
    <t>Newcastle 3.45</t>
  </si>
  <si>
    <t>2 points each-way Seamour @ 11/1</t>
  </si>
  <si>
    <t>Uttoxeter 3.35</t>
  </si>
  <si>
    <t>1 point each-way Benbane Head @ 16/1</t>
  </si>
  <si>
    <t>Cartmel 4.55</t>
  </si>
  <si>
    <t>2 points each-way Court Minstrel @ 6/1</t>
  </si>
  <si>
    <t>Perth 3.10</t>
  </si>
  <si>
    <t>4 points win Kilbree Kid @ 15/8</t>
  </si>
  <si>
    <t>Doncaster 3.35</t>
  </si>
  <si>
    <t>Victoire De Lyphar 2 points each-way @ 11/2</t>
  </si>
  <si>
    <t>Haydock 8.00</t>
  </si>
  <si>
    <t>Midhmaar 1 point each-way @ 17/2</t>
  </si>
  <si>
    <t>Sandown 2.35</t>
  </si>
  <si>
    <t>Ifwecan 2 points each-way @ 12/1</t>
  </si>
  <si>
    <t>Haydock 2.50</t>
  </si>
  <si>
    <t>Apterix 1 point each-way @ 9/1 </t>
  </si>
  <si>
    <t>Sandown 4.20</t>
  </si>
  <si>
    <t>Havana Beat 3 points win @ 11/4</t>
  </si>
  <si>
    <t>2 points win, Burning Thread @ 6/1</t>
  </si>
  <si>
    <t>1 point win, Elusivity @ 13/1</t>
  </si>
  <si>
    <t>Pontefract 3.40</t>
  </si>
  <si>
    <t>Barkston Ash 2 points each-way @ 10/1</t>
  </si>
  <si>
    <t>Newmarket 2.40</t>
  </si>
  <si>
    <t>3 points each-way Experto Crede @ 8/1</t>
  </si>
  <si>
    <t>Newmarket 3.15</t>
  </si>
  <si>
    <t>Gospel Choir 3 points win @ 7/2 </t>
  </si>
  <si>
    <t>York 2.55</t>
  </si>
  <si>
    <t>Aetna 2 points each-way @ 16/1 </t>
  </si>
  <si>
    <t>Amazing Maria 2 points each-way @ 9/1</t>
  </si>
  <si>
    <t>York 4.00</t>
  </si>
  <si>
    <t>Ancient Cross 2 points each-way @ 10/1</t>
  </si>
  <si>
    <t>York 1.45</t>
  </si>
  <si>
    <t>Musaddas 2 points each-way @ 13/2 </t>
  </si>
  <si>
    <t>Cotai Glory 2 points each-way @ 9/1</t>
  </si>
  <si>
    <t>Newmarket 3.10</t>
  </si>
  <si>
    <t>Rene Mathis 1 point each-way @ 25/1</t>
  </si>
  <si>
    <t>Horsted Keynes 1 point each-way @ 20/1</t>
  </si>
  <si>
    <t>York 3.25</t>
  </si>
  <si>
    <t>Fire Fighting 2 points each-way @ 12/1</t>
  </si>
  <si>
    <t>Perth 2.30</t>
  </si>
  <si>
    <t>Solway Sam 1 point each-way @ 7/1</t>
  </si>
  <si>
    <t>Killarney 8.00</t>
  </si>
  <si>
    <t>1 point each-way Liberty's Gift @ 25/1 </t>
  </si>
  <si>
    <t>Sandown 7.40</t>
  </si>
  <si>
    <t>Ifwecan 1 point each-way @ 15/2 </t>
  </si>
  <si>
    <t>Doncaster 7.35 + Doncaster 8.40</t>
  </si>
  <si>
    <t>1 point double King Torus and Nonchalant at @ 12/1</t>
  </si>
  <si>
    <t>Hamilton 7.40</t>
  </si>
  <si>
    <t>1 point each-way Colonel Mak @ 25/1 </t>
  </si>
  <si>
    <t>Market Rasen 2.55</t>
  </si>
  <si>
    <t>Buckwheat 2 points each-way @ 5/1</t>
  </si>
  <si>
    <t>Market Rasen 3.30</t>
  </si>
  <si>
    <t>Baby Mix 1 point each-way @ 11/1</t>
  </si>
  <si>
    <t>Ripon 3.55</t>
  </si>
  <si>
    <t>Chancery 2 points each-way @ 8/1 </t>
  </si>
  <si>
    <t>3.15 Stratford</t>
  </si>
  <si>
    <t>Buck Mulligan 2 points each-way @ 13/2 </t>
  </si>
  <si>
    <t>Chancery 1 point each-way @ 7/1 </t>
  </si>
  <si>
    <t>Trip To Paris 1 point each-way @ 11/2</t>
  </si>
  <si>
    <t>Goldream 1 point each-way @ 16/1 </t>
  </si>
  <si>
    <t>Chester 1.50 </t>
  </si>
  <si>
    <t>Kimberella 2 points each-way @ 6/1</t>
  </si>
  <si>
    <t>Chester 2.55</t>
  </si>
  <si>
    <t>Quick Jack 2 points each-way @ 7/1</t>
  </si>
  <si>
    <t>Ribbons 4 points win @ 4/1</t>
  </si>
  <si>
    <t>Carlisle 6.40</t>
  </si>
  <si>
    <t>Cadeaux Pearl 1 point each-way @ 11/2 </t>
  </si>
  <si>
    <t>Fontwell 5.20</t>
  </si>
  <si>
    <t>Mile House 2 points win @ 7/4 </t>
  </si>
  <si>
    <t>Catterick 5.15</t>
  </si>
  <si>
    <t>Even Stevens 3 points each-way @ 11/1</t>
  </si>
  <si>
    <t>Thirsk 3.25</t>
  </si>
  <si>
    <t>Barkston Ash 1point each-way @20/1</t>
  </si>
  <si>
    <t>Enlace 2 points each-way @ 12/1</t>
  </si>
  <si>
    <t>4.20 Curragh</t>
  </si>
  <si>
    <t>1.5 points Bocca Baciata to beat Devonshire @ 14.96</t>
  </si>
  <si>
    <t>1.5 points Devonshire to beat Bocca Baciata @ 17.06</t>
  </si>
  <si>
    <t>Epsom 3.05</t>
  </si>
  <si>
    <t>Duke of Firenze 2 points each-way @ 14/1</t>
  </si>
  <si>
    <t>Bath 3.50</t>
  </si>
  <si>
    <t>Silver Wings 1 point each-way @ 6/1</t>
  </si>
  <si>
    <t>Haydock 4.40</t>
  </si>
  <si>
    <t>Salieris Mass 1 point each-way @ 9/2 </t>
  </si>
  <si>
    <t>Chelmsford 8.45</t>
  </si>
  <si>
    <t>Lady Atlas 1 point each-way @ 4/1</t>
  </si>
  <si>
    <t>0.5 points each-way double Salieris Mass @ 9/2 and Lady Atlas @ 7/2 </t>
  </si>
  <si>
    <t>Haydock 3.00</t>
  </si>
  <si>
    <t>Compton Park 2 points each-way @ 10/1</t>
  </si>
  <si>
    <t>Sovereign Debt 1 point each-way @ 13/2</t>
  </si>
  <si>
    <t>Haydock 2.35</t>
  </si>
  <si>
    <t>Blue Wave 1 point each-way @ 10/1</t>
  </si>
  <si>
    <t>Adaay 1 point each-way @ 7/1</t>
  </si>
  <si>
    <t>Tiggy Wiggy 1 point each-way @ 25/1 </t>
  </si>
  <si>
    <t>this period</t>
  </si>
  <si>
    <t>bank balance</t>
  </si>
  <si>
    <t>b/forward totals</t>
  </si>
  <si>
    <t>bank high point</t>
  </si>
  <si>
    <t>bank low point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</si>
</sst>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"/>
    <numFmt numFmtId="165" formatCode="\£#,##0;[Red]&quot;-£&quot;#,##0"/>
    <numFmt numFmtId="166" formatCode="\£#,##0.00;[Red]&quot;-£&quot;#,##0.00"/>
    <numFmt numFmtId="167" formatCode="0.0%"/>
    <numFmt numFmtId="168" formatCode="\£#,##0.0;[Red]&quot;-£&quot;#,##0.0"/>
    <numFmt numFmtId="169" formatCode="#,##0.00;[Red]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ahoma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.25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6" applyNumberFormat="1">
      <alignment/>
      <protection/>
    </xf>
    <xf numFmtId="0" fontId="1" fillId="0" borderId="0" xfId="46">
      <alignment/>
      <protection/>
    </xf>
    <xf numFmtId="165" fontId="1" fillId="0" borderId="0" xfId="46" applyNumberFormat="1">
      <alignment/>
      <protection/>
    </xf>
    <xf numFmtId="0" fontId="2" fillId="0" borderId="0" xfId="46" applyFont="1" applyAlignment="1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164" fontId="2" fillId="0" borderId="0" xfId="46" applyNumberFormat="1" applyFont="1">
      <alignment/>
      <protection/>
    </xf>
    <xf numFmtId="0" fontId="2" fillId="0" borderId="0" xfId="46" applyFont="1">
      <alignment/>
      <protection/>
    </xf>
    <xf numFmtId="0" fontId="4" fillId="0" borderId="0" xfId="46" applyFont="1">
      <alignment/>
      <protection/>
    </xf>
    <xf numFmtId="166" fontId="1" fillId="0" borderId="0" xfId="46" applyNumberFormat="1">
      <alignment/>
      <protection/>
    </xf>
    <xf numFmtId="166" fontId="3" fillId="0" borderId="0" xfId="46" applyNumberFormat="1" applyFont="1">
      <alignment/>
      <protection/>
    </xf>
    <xf numFmtId="0" fontId="4" fillId="0" borderId="0" xfId="46" applyFont="1" applyAlignment="1">
      <alignment wrapText="1"/>
      <protection/>
    </xf>
    <xf numFmtId="0" fontId="1" fillId="0" borderId="0" xfId="46" applyNumberFormat="1">
      <alignment/>
      <protection/>
    </xf>
    <xf numFmtId="40" fontId="1" fillId="0" borderId="0" xfId="46" applyNumberFormat="1">
      <alignment/>
      <protection/>
    </xf>
    <xf numFmtId="40" fontId="3" fillId="0" borderId="0" xfId="46" applyNumberFormat="1" applyFont="1">
      <alignment/>
      <protection/>
    </xf>
    <xf numFmtId="167" fontId="3" fillId="0" borderId="0" xfId="58" applyNumberFormat="1" applyFont="1" applyFill="1" applyBorder="1" applyAlignment="1" applyProtection="1">
      <alignment/>
      <protection/>
    </xf>
    <xf numFmtId="164" fontId="3" fillId="0" borderId="0" xfId="46" applyNumberFormat="1" applyFont="1">
      <alignment/>
      <protection/>
    </xf>
    <xf numFmtId="0" fontId="7" fillId="0" borderId="0" xfId="46" applyFont="1">
      <alignment/>
      <protection/>
    </xf>
    <xf numFmtId="165" fontId="3" fillId="0" borderId="0" xfId="46" applyNumberFormat="1" applyFont="1">
      <alignment/>
      <protection/>
    </xf>
    <xf numFmtId="168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47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3" fillId="0" borderId="0" xfId="46" applyNumberFormat="1" applyFont="1">
      <alignment/>
      <protection/>
    </xf>
    <xf numFmtId="166" fontId="1" fillId="0" borderId="0" xfId="46" applyNumberFormat="1" applyFont="1">
      <alignment/>
      <protection/>
    </xf>
    <xf numFmtId="9" fontId="1" fillId="0" borderId="0" xfId="58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overall profit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3675"/>
          <c:w val="0.9552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'complete trial'!$Q$2:$Q$2</c:f>
              <c:strCache>
                <c:ptCount val="1"/>
                <c:pt idx="0">
                  <c:v>overall profit</c:v>
                </c:pt>
              </c:strCache>
            </c:strRef>
          </c:tx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'complete trial'!$Q$3:$Q$135</c:f>
              <c:numCache/>
            </c:numRef>
          </c:val>
          <c:smooth val="0"/>
        </c:ser>
        <c:marker val="1"/>
        <c:axId val="36553097"/>
        <c:axId val="5428214"/>
      </c:lineChart>
      <c:catAx>
        <c:axId val="36553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8214"/>
        <c:crossesAt val="0"/>
        <c:auto val="1"/>
        <c:lblOffset val="100"/>
        <c:tickLblSkip val="6"/>
        <c:noMultiLvlLbl val="0"/>
      </c:catAx>
      <c:valAx>
        <c:axId val="542821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5309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99"/>
          <c:w val="0.2477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Big Race Bookie Busters - Bookie Prices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25"/>
          <c:y val="0.101"/>
          <c:w val="0.95875"/>
          <c:h val="0.82925"/>
        </c:manualLayout>
      </c:layout>
      <c:line3DChart>
        <c:grouping val="standard"/>
        <c:varyColors val="0"/>
        <c:ser>
          <c:idx val="0"/>
          <c:order val="0"/>
          <c:tx>
            <c:strRef>
              <c:f>'complete trial'!$J$2</c:f>
              <c:strCache>
                <c:ptCount val="1"/>
                <c:pt idx="0">
                  <c:v>bank balance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'complete trial'!$J$3:$J$204</c:f>
              <c:numCache>
                <c:ptCount val="202"/>
                <c:pt idx="0">
                  <c:v>960</c:v>
                </c:pt>
                <c:pt idx="1">
                  <c:v>940</c:v>
                </c:pt>
                <c:pt idx="2">
                  <c:v>910</c:v>
                </c:pt>
                <c:pt idx="3">
                  <c:v>870</c:v>
                </c:pt>
                <c:pt idx="4">
                  <c:v>1320</c:v>
                </c:pt>
                <c:pt idx="5">
                  <c:v>1280</c:v>
                </c:pt>
                <c:pt idx="6">
                  <c:v>1260</c:v>
                </c:pt>
                <c:pt idx="7">
                  <c:v>1250</c:v>
                </c:pt>
                <c:pt idx="8">
                  <c:v>1230</c:v>
                </c:pt>
                <c:pt idx="9">
                  <c:v>1308</c:v>
                </c:pt>
                <c:pt idx="10">
                  <c:v>1288</c:v>
                </c:pt>
                <c:pt idx="11">
                  <c:v>1248</c:v>
                </c:pt>
                <c:pt idx="12">
                  <c:v>1383</c:v>
                </c:pt>
                <c:pt idx="13">
                  <c:v>1343</c:v>
                </c:pt>
                <c:pt idx="14">
                  <c:v>1303</c:v>
                </c:pt>
                <c:pt idx="15">
                  <c:v>1293</c:v>
                </c:pt>
                <c:pt idx="16">
                  <c:v>1253</c:v>
                </c:pt>
                <c:pt idx="17">
                  <c:v>1213</c:v>
                </c:pt>
                <c:pt idx="18">
                  <c:v>1228</c:v>
                </c:pt>
                <c:pt idx="19">
                  <c:v>1408</c:v>
                </c:pt>
                <c:pt idx="20">
                  <c:v>1388</c:v>
                </c:pt>
                <c:pt idx="21">
                  <c:v>1688</c:v>
                </c:pt>
                <c:pt idx="22">
                  <c:v>1648</c:v>
                </c:pt>
                <c:pt idx="23">
                  <c:v>1628</c:v>
                </c:pt>
                <c:pt idx="24">
                  <c:v>1618</c:v>
                </c:pt>
                <c:pt idx="25">
                  <c:v>1578</c:v>
                </c:pt>
                <c:pt idx="26">
                  <c:v>1538</c:v>
                </c:pt>
                <c:pt idx="27">
                  <c:v>1498</c:v>
                </c:pt>
                <c:pt idx="28">
                  <c:v>1748</c:v>
                </c:pt>
                <c:pt idx="29">
                  <c:v>1728</c:v>
                </c:pt>
                <c:pt idx="30">
                  <c:v>1688</c:v>
                </c:pt>
                <c:pt idx="31">
                  <c:v>1658</c:v>
                </c:pt>
                <c:pt idx="32">
                  <c:v>1883</c:v>
                </c:pt>
                <c:pt idx="33">
                  <c:v>1895</c:v>
                </c:pt>
                <c:pt idx="34">
                  <c:v>1835</c:v>
                </c:pt>
                <c:pt idx="35">
                  <c:v>1775</c:v>
                </c:pt>
                <c:pt idx="36">
                  <c:v>1735</c:v>
                </c:pt>
                <c:pt idx="37">
                  <c:v>1715</c:v>
                </c:pt>
                <c:pt idx="38">
                  <c:v>1695</c:v>
                </c:pt>
                <c:pt idx="39">
                  <c:v>1705</c:v>
                </c:pt>
                <c:pt idx="40">
                  <c:v>1717.5</c:v>
                </c:pt>
                <c:pt idx="41">
                  <c:v>1657.5</c:v>
                </c:pt>
                <c:pt idx="42">
                  <c:v>1845</c:v>
                </c:pt>
                <c:pt idx="43">
                  <c:v>1920</c:v>
                </c:pt>
                <c:pt idx="44">
                  <c:v>1900</c:v>
                </c:pt>
                <c:pt idx="45">
                  <c:v>1901</c:v>
                </c:pt>
                <c:pt idx="46">
                  <c:v>1921</c:v>
                </c:pt>
                <c:pt idx="47">
                  <c:v>1901</c:v>
                </c:pt>
                <c:pt idx="48">
                  <c:v>1861</c:v>
                </c:pt>
                <c:pt idx="49">
                  <c:v>1801</c:v>
                </c:pt>
                <c:pt idx="50">
                  <c:v>1761</c:v>
                </c:pt>
                <c:pt idx="51">
                  <c:v>1741</c:v>
                </c:pt>
                <c:pt idx="52">
                  <c:v>1791</c:v>
                </c:pt>
                <c:pt idx="53">
                  <c:v>1751</c:v>
                </c:pt>
                <c:pt idx="54">
                  <c:v>1741</c:v>
                </c:pt>
                <c:pt idx="55">
                  <c:v>1751</c:v>
                </c:pt>
                <c:pt idx="56">
                  <c:v>1731</c:v>
                </c:pt>
                <c:pt idx="57">
                  <c:v>1745</c:v>
                </c:pt>
                <c:pt idx="58">
                  <c:v>1877</c:v>
                </c:pt>
                <c:pt idx="59">
                  <c:v>1887</c:v>
                </c:pt>
                <c:pt idx="60">
                  <c:v>1867</c:v>
                </c:pt>
                <c:pt idx="61">
                  <c:v>1847</c:v>
                </c:pt>
                <c:pt idx="62">
                  <c:v>1833</c:v>
                </c:pt>
                <c:pt idx="63">
                  <c:v>1813</c:v>
                </c:pt>
                <c:pt idx="64">
                  <c:v>1773</c:v>
                </c:pt>
                <c:pt idx="65">
                  <c:v>1986.13</c:v>
                </c:pt>
                <c:pt idx="66">
                  <c:v>1966.13</c:v>
                </c:pt>
                <c:pt idx="67">
                  <c:v>1946.13</c:v>
                </c:pt>
                <c:pt idx="68">
                  <c:v>1926.13</c:v>
                </c:pt>
                <c:pt idx="69">
                  <c:v>2006.13</c:v>
                </c:pt>
                <c:pt idx="70">
                  <c:v>2016.13</c:v>
                </c:pt>
                <c:pt idx="71">
                  <c:v>1976.13</c:v>
                </c:pt>
                <c:pt idx="72">
                  <c:v>1956.13</c:v>
                </c:pt>
                <c:pt idx="73">
                  <c:v>1946.13</c:v>
                </c:pt>
                <c:pt idx="74">
                  <c:v>1936.13</c:v>
                </c:pt>
                <c:pt idx="75">
                  <c:v>1931.13</c:v>
                </c:pt>
                <c:pt idx="76">
                  <c:v>1926.13</c:v>
                </c:pt>
                <c:pt idx="77">
                  <c:v>1906.13</c:v>
                </c:pt>
                <c:pt idx="78">
                  <c:v>1886.13</c:v>
                </c:pt>
                <c:pt idx="79">
                  <c:v>2222.13</c:v>
                </c:pt>
                <c:pt idx="80">
                  <c:v>2202.13</c:v>
                </c:pt>
                <c:pt idx="81">
                  <c:v>2162.13</c:v>
                </c:pt>
                <c:pt idx="82">
                  <c:v>2142.13</c:v>
                </c:pt>
                <c:pt idx="83">
                  <c:v>2122.13</c:v>
                </c:pt>
                <c:pt idx="84">
                  <c:v>2142.13</c:v>
                </c:pt>
                <c:pt idx="85">
                  <c:v>2102.13</c:v>
                </c:pt>
                <c:pt idx="86">
                  <c:v>2062.13</c:v>
                </c:pt>
                <c:pt idx="87">
                  <c:v>2092.13</c:v>
                </c:pt>
                <c:pt idx="88">
                  <c:v>2052.13</c:v>
                </c:pt>
                <c:pt idx="89">
                  <c:v>2032.13</c:v>
                </c:pt>
                <c:pt idx="90">
                  <c:v>2022.13</c:v>
                </c:pt>
                <c:pt idx="91">
                  <c:v>2029.63</c:v>
                </c:pt>
                <c:pt idx="92">
                  <c:v>2089.63</c:v>
                </c:pt>
                <c:pt idx="93">
                  <c:v>2049.63</c:v>
                </c:pt>
                <c:pt idx="94">
                  <c:v>2029.63</c:v>
                </c:pt>
                <c:pt idx="95">
                  <c:v>1989.63</c:v>
                </c:pt>
                <c:pt idx="96">
                  <c:v>1979.63</c:v>
                </c:pt>
                <c:pt idx="97">
                  <c:v>2047.13</c:v>
                </c:pt>
                <c:pt idx="98">
                  <c:v>2027.13</c:v>
                </c:pt>
                <c:pt idx="99">
                  <c:v>2040.13</c:v>
                </c:pt>
                <c:pt idx="100">
                  <c:v>2112.63</c:v>
                </c:pt>
                <c:pt idx="101">
                  <c:v>2192.63</c:v>
                </c:pt>
                <c:pt idx="102">
                  <c:v>2152.63</c:v>
                </c:pt>
                <c:pt idx="103">
                  <c:v>2132.63</c:v>
                </c:pt>
                <c:pt idx="104">
                  <c:v>2092.63</c:v>
                </c:pt>
                <c:pt idx="105">
                  <c:v>2052.63</c:v>
                </c:pt>
                <c:pt idx="106">
                  <c:v>2054.63</c:v>
                </c:pt>
                <c:pt idx="107">
                  <c:v>2034.63</c:v>
                </c:pt>
                <c:pt idx="108">
                  <c:v>1994.63</c:v>
                </c:pt>
                <c:pt idx="109">
                  <c:v>1974.63</c:v>
                </c:pt>
                <c:pt idx="110">
                  <c:v>1944.63</c:v>
                </c:pt>
                <c:pt idx="111">
                  <c:v>1924.63</c:v>
                </c:pt>
                <c:pt idx="112">
                  <c:v>1914.63</c:v>
                </c:pt>
                <c:pt idx="113">
                  <c:v>1894.63</c:v>
                </c:pt>
                <c:pt idx="114">
                  <c:v>1834.63</c:v>
                </c:pt>
                <c:pt idx="115">
                  <c:v>1804.63</c:v>
                </c:pt>
                <c:pt idx="116">
                  <c:v>1764.63</c:v>
                </c:pt>
                <c:pt idx="117">
                  <c:v>1980.63</c:v>
                </c:pt>
                <c:pt idx="118">
                  <c:v>1940.63</c:v>
                </c:pt>
                <c:pt idx="119">
                  <c:v>1953.13</c:v>
                </c:pt>
                <c:pt idx="120">
                  <c:v>1978.13</c:v>
                </c:pt>
                <c:pt idx="121">
                  <c:v>2290.63</c:v>
                </c:pt>
                <c:pt idx="122">
                  <c:v>2270.63</c:v>
                </c:pt>
                <c:pt idx="123">
                  <c:v>2230.63</c:v>
                </c:pt>
                <c:pt idx="124">
                  <c:v>2314.63</c:v>
                </c:pt>
                <c:pt idx="125">
                  <c:v>2294.63</c:v>
                </c:pt>
                <c:pt idx="126">
                  <c:v>2299.63</c:v>
                </c:pt>
                <c:pt idx="127">
                  <c:v>2289.63</c:v>
                </c:pt>
                <c:pt idx="128">
                  <c:v>2269.63</c:v>
                </c:pt>
                <c:pt idx="129">
                  <c:v>2229.63</c:v>
                </c:pt>
                <c:pt idx="130">
                  <c:v>2247.13</c:v>
                </c:pt>
                <c:pt idx="131">
                  <c:v>2207.13</c:v>
                </c:pt>
                <c:pt idx="132">
                  <c:v>2213.13</c:v>
                </c:pt>
                <c:pt idx="133">
                  <c:v>2173.13</c:v>
                </c:pt>
                <c:pt idx="134">
                  <c:v>2113.13</c:v>
                </c:pt>
                <c:pt idx="135">
                  <c:v>2093.13</c:v>
                </c:pt>
                <c:pt idx="136">
                  <c:v>2073.13</c:v>
                </c:pt>
                <c:pt idx="137">
                  <c:v>2053.13</c:v>
                </c:pt>
                <c:pt idx="138">
                  <c:v>2073.13</c:v>
                </c:pt>
                <c:pt idx="139">
                  <c:v>2053.13</c:v>
                </c:pt>
                <c:pt idx="140">
                  <c:v>2133.13</c:v>
                </c:pt>
                <c:pt idx="141">
                  <c:v>2113.13</c:v>
                </c:pt>
                <c:pt idx="142">
                  <c:v>2093.13</c:v>
                </c:pt>
                <c:pt idx="143">
                  <c:v>2073.13</c:v>
                </c:pt>
                <c:pt idx="144">
                  <c:v>2223.13</c:v>
                </c:pt>
                <c:pt idx="145">
                  <c:v>2183.13</c:v>
                </c:pt>
                <c:pt idx="146">
                  <c:v>2213.13</c:v>
                </c:pt>
                <c:pt idx="147">
                  <c:v>2193.13</c:v>
                </c:pt>
                <c:pt idx="148">
                  <c:v>2153.13</c:v>
                </c:pt>
                <c:pt idx="149">
                  <c:v>2133.13</c:v>
                </c:pt>
                <c:pt idx="150">
                  <c:v>2183.13</c:v>
                </c:pt>
                <c:pt idx="151">
                  <c:v>2383.13</c:v>
                </c:pt>
                <c:pt idx="152">
                  <c:v>2408.13</c:v>
                </c:pt>
                <c:pt idx="153">
                  <c:v>2378.13</c:v>
                </c:pt>
                <c:pt idx="154">
                  <c:v>2358.13</c:v>
                </c:pt>
                <c:pt idx="155">
                  <c:v>2338.13</c:v>
                </c:pt>
                <c:pt idx="156">
                  <c:v>2342.13</c:v>
                </c:pt>
                <c:pt idx="157">
                  <c:v>2359.63</c:v>
                </c:pt>
                <c:pt idx="158">
                  <c:v>2339.63</c:v>
                </c:pt>
                <c:pt idx="159">
                  <c:v>2340.63</c:v>
                </c:pt>
                <c:pt idx="160">
                  <c:v>2349.35</c:v>
                </c:pt>
                <c:pt idx="161">
                  <c:v>2309.35</c:v>
                </c:pt>
                <c:pt idx="162">
                  <c:v>2269.35</c:v>
                </c:pt>
                <c:pt idx="163">
                  <c:v>2229.35</c:v>
                </c:pt>
                <c:pt idx="164">
                  <c:v>2189.35</c:v>
                </c:pt>
                <c:pt idx="165">
                  <c:v>2179.35</c:v>
                </c:pt>
                <c:pt idx="166">
                  <c:v>2169.35</c:v>
                </c:pt>
                <c:pt idx="167">
                  <c:v>2129.35</c:v>
                </c:pt>
                <c:pt idx="168">
                  <c:v>2279.35</c:v>
                </c:pt>
                <c:pt idx="169">
                  <c:v>2379.35</c:v>
                </c:pt>
                <c:pt idx="170">
                  <c:v>2359.35</c:v>
                </c:pt>
                <c:pt idx="171">
                  <c:v>2339.35</c:v>
                </c:pt>
                <c:pt idx="172">
                  <c:v>2409.35</c:v>
                </c:pt>
                <c:pt idx="173">
                  <c:v>2389.35</c:v>
                </c:pt>
                <c:pt idx="174">
                  <c:v>2391.85</c:v>
                </c:pt>
                <c:pt idx="175">
                  <c:v>2351.85</c:v>
                </c:pt>
                <c:pt idx="176">
                  <c:v>2331.85</c:v>
                </c:pt>
                <c:pt idx="177">
                  <c:v>2311.85</c:v>
                </c:pt>
                <c:pt idx="178">
                  <c:v>2319.35</c:v>
                </c:pt>
                <c:pt idx="179">
                  <c:v>2299.35</c:v>
                </c:pt>
                <c:pt idx="180">
                  <c:v>2279.35</c:v>
                </c:pt>
                <c:pt idx="181">
                  <c:v>2239.35</c:v>
                </c:pt>
                <c:pt idx="182">
                  <c:v>2199.35</c:v>
                </c:pt>
                <c:pt idx="183">
                  <c:v>2159.35</c:v>
                </c:pt>
                <c:pt idx="184">
                  <c:v>2119.35</c:v>
                </c:pt>
                <c:pt idx="185">
                  <c:v>2120.35</c:v>
                </c:pt>
                <c:pt idx="186">
                  <c:v>2100.35</c:v>
                </c:pt>
                <c:pt idx="187">
                  <c:v>2040.35</c:v>
                </c:pt>
                <c:pt idx="188">
                  <c:v>2020.35</c:v>
                </c:pt>
                <c:pt idx="189">
                  <c:v>1980.35</c:v>
                </c:pt>
                <c:pt idx="190">
                  <c:v>1965.35</c:v>
                </c:pt>
                <c:pt idx="191">
                  <c:v>1950.35</c:v>
                </c:pt>
                <c:pt idx="192">
                  <c:v>1910.35</c:v>
                </c:pt>
                <c:pt idx="193">
                  <c:v>1890.35</c:v>
                </c:pt>
                <c:pt idx="194">
                  <c:v>1870.35</c:v>
                </c:pt>
                <c:pt idx="195">
                  <c:v>1850.35</c:v>
                </c:pt>
                <c:pt idx="196">
                  <c:v>1840.35</c:v>
                </c:pt>
                <c:pt idx="197">
                  <c:v>1800.35</c:v>
                </c:pt>
                <c:pt idx="198">
                  <c:v>1806.6</c:v>
                </c:pt>
                <c:pt idx="199">
                  <c:v>1786.6</c:v>
                </c:pt>
                <c:pt idx="200">
                  <c:v>1766.6</c:v>
                </c:pt>
                <c:pt idx="201">
                  <c:v>1746.6</c:v>
                </c:pt>
              </c:numCache>
            </c:numRef>
          </c:val>
          <c:smooth val="0"/>
        </c:ser>
        <c:axId val="3457919"/>
        <c:axId val="44952948"/>
        <c:axId val="47517413"/>
      </c:line3DChart>
      <c:catAx>
        <c:axId val="345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No. of Bets</a:t>
                </a:r>
              </a:p>
            </c:rich>
          </c:tx>
          <c:layout>
            <c:manualLayout>
              <c:xMode val="factor"/>
              <c:yMode val="factor"/>
              <c:x val="0.054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52948"/>
        <c:crosses val="autoZero"/>
        <c:auto val="1"/>
        <c:lblOffset val="100"/>
        <c:tickLblSkip val="8"/>
        <c:noMultiLvlLbl val="0"/>
      </c:catAx>
      <c:valAx>
        <c:axId val="4495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Bank Balance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7919"/>
        <c:crossesAt val="1"/>
        <c:crossBetween val="between"/>
        <c:dispUnits/>
      </c:valAx>
      <c:serAx>
        <c:axId val="4751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529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Big Race Bookie Busters - Betfair SP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10175"/>
          <c:w val="0.9305"/>
          <c:h val="0.82675"/>
        </c:manualLayout>
      </c:layout>
      <c:line3DChart>
        <c:grouping val="standard"/>
        <c:varyColors val="0"/>
        <c:ser>
          <c:idx val="0"/>
          <c:order val="0"/>
          <c:tx>
            <c:strRef>
              <c:f>'complete trial'!$S$2</c:f>
              <c:strCache>
                <c:ptCount val="1"/>
                <c:pt idx="0">
                  <c:v>bank balance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'complete trial'!$S$3:$S$204</c:f>
              <c:numCache>
                <c:ptCount val="202"/>
                <c:pt idx="0">
                  <c:v>960</c:v>
                </c:pt>
                <c:pt idx="1">
                  <c:v>940</c:v>
                </c:pt>
                <c:pt idx="2">
                  <c:v>910</c:v>
                </c:pt>
                <c:pt idx="3">
                  <c:v>870</c:v>
                </c:pt>
                <c:pt idx="4">
                  <c:v>1204.4</c:v>
                </c:pt>
                <c:pt idx="5">
                  <c:v>1164.4</c:v>
                </c:pt>
                <c:pt idx="6">
                  <c:v>1144.4</c:v>
                </c:pt>
                <c:pt idx="7">
                  <c:v>1134.4</c:v>
                </c:pt>
                <c:pt idx="8">
                  <c:v>1114.4</c:v>
                </c:pt>
                <c:pt idx="9">
                  <c:v>1160.285</c:v>
                </c:pt>
                <c:pt idx="10">
                  <c:v>1140.285</c:v>
                </c:pt>
                <c:pt idx="11">
                  <c:v>1100.285</c:v>
                </c:pt>
                <c:pt idx="12">
                  <c:v>1164.41</c:v>
                </c:pt>
                <c:pt idx="13">
                  <c:v>1124.41</c:v>
                </c:pt>
                <c:pt idx="14">
                  <c:v>1084.41</c:v>
                </c:pt>
                <c:pt idx="15">
                  <c:v>1074.41</c:v>
                </c:pt>
                <c:pt idx="16">
                  <c:v>1034.41</c:v>
                </c:pt>
                <c:pt idx="17">
                  <c:v>994.4100000000001</c:v>
                </c:pt>
                <c:pt idx="18">
                  <c:v>1001.7950000000001</c:v>
                </c:pt>
                <c:pt idx="19">
                  <c:v>1135.555</c:v>
                </c:pt>
                <c:pt idx="20">
                  <c:v>1115.555</c:v>
                </c:pt>
                <c:pt idx="21">
                  <c:v>1423.7350000000001</c:v>
                </c:pt>
                <c:pt idx="22">
                  <c:v>1383.7350000000001</c:v>
                </c:pt>
                <c:pt idx="23">
                  <c:v>1363.7350000000001</c:v>
                </c:pt>
                <c:pt idx="24">
                  <c:v>1353.7350000000001</c:v>
                </c:pt>
                <c:pt idx="25">
                  <c:v>1313.7350000000001</c:v>
                </c:pt>
                <c:pt idx="26">
                  <c:v>1273.7350000000001</c:v>
                </c:pt>
                <c:pt idx="27">
                  <c:v>1233.7350000000001</c:v>
                </c:pt>
                <c:pt idx="28">
                  <c:v>1394.285</c:v>
                </c:pt>
                <c:pt idx="29">
                  <c:v>1374.285</c:v>
                </c:pt>
                <c:pt idx="30">
                  <c:v>1334.285</c:v>
                </c:pt>
                <c:pt idx="31">
                  <c:v>1304.285</c:v>
                </c:pt>
                <c:pt idx="32">
                  <c:v>1384.44125</c:v>
                </c:pt>
                <c:pt idx="33">
                  <c:v>1398.26125</c:v>
                </c:pt>
                <c:pt idx="34">
                  <c:v>1338.26125</c:v>
                </c:pt>
                <c:pt idx="35">
                  <c:v>1278.26125</c:v>
                </c:pt>
                <c:pt idx="36">
                  <c:v>1238.26125</c:v>
                </c:pt>
                <c:pt idx="37">
                  <c:v>1218.26125</c:v>
                </c:pt>
                <c:pt idx="38">
                  <c:v>1198.26125</c:v>
                </c:pt>
                <c:pt idx="39">
                  <c:v>1206.38125</c:v>
                </c:pt>
                <c:pt idx="40">
                  <c:v>1212.60125</c:v>
                </c:pt>
                <c:pt idx="41">
                  <c:v>1152.60125</c:v>
                </c:pt>
                <c:pt idx="42">
                  <c:v>1303.65125</c:v>
                </c:pt>
                <c:pt idx="43">
                  <c:v>1387.4412499999999</c:v>
                </c:pt>
                <c:pt idx="44">
                  <c:v>1367.4412499999999</c:v>
                </c:pt>
                <c:pt idx="45">
                  <c:v>1364.2812499999998</c:v>
                </c:pt>
                <c:pt idx="46">
                  <c:v>1385.6562499999998</c:v>
                </c:pt>
                <c:pt idx="47">
                  <c:v>1365.6562499999998</c:v>
                </c:pt>
                <c:pt idx="48">
                  <c:v>1325.6562499999998</c:v>
                </c:pt>
                <c:pt idx="49">
                  <c:v>1265.6562499999998</c:v>
                </c:pt>
                <c:pt idx="50">
                  <c:v>1245.6562499999998</c:v>
                </c:pt>
                <c:pt idx="51">
                  <c:v>1235.6562499999998</c:v>
                </c:pt>
                <c:pt idx="52">
                  <c:v>1249.0962499999998</c:v>
                </c:pt>
                <c:pt idx="53">
                  <c:v>1209.0962499999998</c:v>
                </c:pt>
                <c:pt idx="54">
                  <c:v>1204.0962499999998</c:v>
                </c:pt>
                <c:pt idx="55">
                  <c:v>1212.62125</c:v>
                </c:pt>
                <c:pt idx="56">
                  <c:v>1192.62125</c:v>
                </c:pt>
                <c:pt idx="57">
                  <c:v>1223.37625</c:v>
                </c:pt>
                <c:pt idx="58">
                  <c:v>1385.63625</c:v>
                </c:pt>
                <c:pt idx="59">
                  <c:v>1392.16625</c:v>
                </c:pt>
                <c:pt idx="60">
                  <c:v>1372.16625</c:v>
                </c:pt>
                <c:pt idx="61">
                  <c:v>1362.16625</c:v>
                </c:pt>
                <c:pt idx="62">
                  <c:v>1356.91625</c:v>
                </c:pt>
                <c:pt idx="63">
                  <c:v>1336.91625</c:v>
                </c:pt>
                <c:pt idx="64">
                  <c:v>1296.91625</c:v>
                </c:pt>
                <c:pt idx="65">
                  <c:v>1481.59625</c:v>
                </c:pt>
                <c:pt idx="66">
                  <c:v>1461.59625</c:v>
                </c:pt>
                <c:pt idx="67">
                  <c:v>1441.59625</c:v>
                </c:pt>
                <c:pt idx="68">
                  <c:v>1421.59625</c:v>
                </c:pt>
                <c:pt idx="69">
                  <c:v>1465.4862500000002</c:v>
                </c:pt>
                <c:pt idx="70">
                  <c:v>1467.1462500000002</c:v>
                </c:pt>
                <c:pt idx="71">
                  <c:v>1427.1462500000002</c:v>
                </c:pt>
                <c:pt idx="72">
                  <c:v>1407.1462500000002</c:v>
                </c:pt>
                <c:pt idx="73">
                  <c:v>1402.1462500000002</c:v>
                </c:pt>
                <c:pt idx="74">
                  <c:v>1397.1462500000002</c:v>
                </c:pt>
                <c:pt idx="75">
                  <c:v>1397.1462500000002</c:v>
                </c:pt>
                <c:pt idx="76">
                  <c:v>1397.1462500000002</c:v>
                </c:pt>
                <c:pt idx="77">
                  <c:v>1387.1462500000002</c:v>
                </c:pt>
                <c:pt idx="78">
                  <c:v>1367.1462500000002</c:v>
                </c:pt>
                <c:pt idx="79">
                  <c:v>1558.8562500000003</c:v>
                </c:pt>
                <c:pt idx="80">
                  <c:v>1538.8562500000003</c:v>
                </c:pt>
                <c:pt idx="81">
                  <c:v>1498.8562500000003</c:v>
                </c:pt>
                <c:pt idx="82">
                  <c:v>1478.8562500000003</c:v>
                </c:pt>
                <c:pt idx="83">
                  <c:v>1458.8562500000003</c:v>
                </c:pt>
                <c:pt idx="84">
                  <c:v>1451.0162500000004</c:v>
                </c:pt>
                <c:pt idx="85">
                  <c:v>1411.0162500000004</c:v>
                </c:pt>
                <c:pt idx="86">
                  <c:v>1371.0162500000004</c:v>
                </c:pt>
                <c:pt idx="87">
                  <c:v>1399.4662500000004</c:v>
                </c:pt>
                <c:pt idx="88">
                  <c:v>1359.4662500000004</c:v>
                </c:pt>
                <c:pt idx="89">
                  <c:v>1339.4662500000004</c:v>
                </c:pt>
                <c:pt idx="90">
                  <c:v>1334.4662500000004</c:v>
                </c:pt>
                <c:pt idx="91">
                  <c:v>1342.9662500000004</c:v>
                </c:pt>
                <c:pt idx="92">
                  <c:v>1419.9162500000004</c:v>
                </c:pt>
                <c:pt idx="93">
                  <c:v>1379.9162500000004</c:v>
                </c:pt>
                <c:pt idx="94">
                  <c:v>1359.9162500000004</c:v>
                </c:pt>
                <c:pt idx="95">
                  <c:v>1319.9162500000004</c:v>
                </c:pt>
                <c:pt idx="96">
                  <c:v>1314.9162500000004</c:v>
                </c:pt>
                <c:pt idx="97">
                  <c:v>1396.7112500000005</c:v>
                </c:pt>
                <c:pt idx="98">
                  <c:v>1386.7112500000005</c:v>
                </c:pt>
                <c:pt idx="99">
                  <c:v>1398.2412500000005</c:v>
                </c:pt>
                <c:pt idx="100">
                  <c:v>1427.1912500000005</c:v>
                </c:pt>
                <c:pt idx="101">
                  <c:v>1459.8712500000006</c:v>
                </c:pt>
                <c:pt idx="102">
                  <c:v>1419.8712500000006</c:v>
                </c:pt>
                <c:pt idx="103">
                  <c:v>1399.8712500000006</c:v>
                </c:pt>
                <c:pt idx="104">
                  <c:v>1359.8712500000006</c:v>
                </c:pt>
                <c:pt idx="105">
                  <c:v>1339.8712500000006</c:v>
                </c:pt>
                <c:pt idx="106">
                  <c:v>1354.6412500000006</c:v>
                </c:pt>
                <c:pt idx="107">
                  <c:v>1334.6412500000006</c:v>
                </c:pt>
                <c:pt idx="108">
                  <c:v>1294.6412500000006</c:v>
                </c:pt>
                <c:pt idx="109">
                  <c:v>1274.6412500000006</c:v>
                </c:pt>
                <c:pt idx="110">
                  <c:v>1259.6412500000006</c:v>
                </c:pt>
                <c:pt idx="111">
                  <c:v>1249.6412500000006</c:v>
                </c:pt>
                <c:pt idx="112">
                  <c:v>1244.6412500000006</c:v>
                </c:pt>
                <c:pt idx="113">
                  <c:v>1204.6412500000006</c:v>
                </c:pt>
                <c:pt idx="114">
                  <c:v>1144.6412500000006</c:v>
                </c:pt>
                <c:pt idx="115">
                  <c:v>1129.6412500000006</c:v>
                </c:pt>
                <c:pt idx="116">
                  <c:v>1089.6412500000006</c:v>
                </c:pt>
                <c:pt idx="117">
                  <c:v>1334.3612500000006</c:v>
                </c:pt>
                <c:pt idx="118">
                  <c:v>1294.3612500000006</c:v>
                </c:pt>
                <c:pt idx="119">
                  <c:v>1291.6512500000006</c:v>
                </c:pt>
                <c:pt idx="120">
                  <c:v>1338.1512500000006</c:v>
                </c:pt>
                <c:pt idx="121">
                  <c:v>1617.3562500000007</c:v>
                </c:pt>
                <c:pt idx="122">
                  <c:v>1597.3562500000007</c:v>
                </c:pt>
                <c:pt idx="123">
                  <c:v>1557.3562500000007</c:v>
                </c:pt>
                <c:pt idx="124">
                  <c:v>1600.6762500000007</c:v>
                </c:pt>
                <c:pt idx="125">
                  <c:v>1580.6762500000007</c:v>
                </c:pt>
                <c:pt idx="126">
                  <c:v>1586.0662500000008</c:v>
                </c:pt>
                <c:pt idx="127">
                  <c:v>1581.0662500000008</c:v>
                </c:pt>
                <c:pt idx="128">
                  <c:v>1561.0662500000008</c:v>
                </c:pt>
                <c:pt idx="129">
                  <c:v>1521.0662500000008</c:v>
                </c:pt>
                <c:pt idx="130">
                  <c:v>1522.2762500000008</c:v>
                </c:pt>
                <c:pt idx="131">
                  <c:v>1482.2762500000008</c:v>
                </c:pt>
                <c:pt idx="132">
                  <c:v>1483.7462500000008</c:v>
                </c:pt>
                <c:pt idx="133">
                  <c:v>1443.7462500000008</c:v>
                </c:pt>
                <c:pt idx="134">
                  <c:v>1383.7462500000008</c:v>
                </c:pt>
                <c:pt idx="135">
                  <c:v>1363.7462500000008</c:v>
                </c:pt>
                <c:pt idx="136">
                  <c:v>1343.7462500000008</c:v>
                </c:pt>
                <c:pt idx="137">
                  <c:v>1323.7462500000008</c:v>
                </c:pt>
                <c:pt idx="138">
                  <c:v>1303.7462500000008</c:v>
                </c:pt>
                <c:pt idx="139">
                  <c:v>1283.7462500000008</c:v>
                </c:pt>
                <c:pt idx="140">
                  <c:v>1359.7462500000008</c:v>
                </c:pt>
                <c:pt idx="141">
                  <c:v>1339.7462500000008</c:v>
                </c:pt>
                <c:pt idx="142">
                  <c:v>1319.7462500000008</c:v>
                </c:pt>
                <c:pt idx="143">
                  <c:v>1309.7462500000008</c:v>
                </c:pt>
                <c:pt idx="144">
                  <c:v>1456.0462500000008</c:v>
                </c:pt>
                <c:pt idx="145">
                  <c:v>1416.0462500000008</c:v>
                </c:pt>
                <c:pt idx="146">
                  <c:v>1453.8312500000009</c:v>
                </c:pt>
                <c:pt idx="147">
                  <c:v>1433.8312500000009</c:v>
                </c:pt>
                <c:pt idx="148">
                  <c:v>1393.8312500000009</c:v>
                </c:pt>
                <c:pt idx="149">
                  <c:v>1373.8312500000009</c:v>
                </c:pt>
                <c:pt idx="150">
                  <c:v>1396.5362500000008</c:v>
                </c:pt>
                <c:pt idx="151">
                  <c:v>1496.8562500000007</c:v>
                </c:pt>
                <c:pt idx="152">
                  <c:v>1499.7762500000008</c:v>
                </c:pt>
                <c:pt idx="153">
                  <c:v>1469.7762500000008</c:v>
                </c:pt>
                <c:pt idx="154">
                  <c:v>1449.7762500000008</c:v>
                </c:pt>
                <c:pt idx="155">
                  <c:v>1429.7762500000008</c:v>
                </c:pt>
                <c:pt idx="156">
                  <c:v>1426.4962500000008</c:v>
                </c:pt>
                <c:pt idx="157">
                  <c:v>1458.866250000001</c:v>
                </c:pt>
                <c:pt idx="158">
                  <c:v>1438.866250000001</c:v>
                </c:pt>
                <c:pt idx="159">
                  <c:v>1439.316250000001</c:v>
                </c:pt>
                <c:pt idx="160">
                  <c:v>1440.906250000001</c:v>
                </c:pt>
                <c:pt idx="161">
                  <c:v>1400.906250000001</c:v>
                </c:pt>
                <c:pt idx="162">
                  <c:v>1360.906250000001</c:v>
                </c:pt>
                <c:pt idx="163">
                  <c:v>1320.906250000001</c:v>
                </c:pt>
                <c:pt idx="164">
                  <c:v>1280.906250000001</c:v>
                </c:pt>
                <c:pt idx="165">
                  <c:v>1270.906250000001</c:v>
                </c:pt>
                <c:pt idx="166">
                  <c:v>1260.906250000001</c:v>
                </c:pt>
                <c:pt idx="167">
                  <c:v>1220.906250000001</c:v>
                </c:pt>
                <c:pt idx="168">
                  <c:v>1311.7262500000008</c:v>
                </c:pt>
                <c:pt idx="169">
                  <c:v>1425.7262500000008</c:v>
                </c:pt>
                <c:pt idx="170">
                  <c:v>1405.7262500000008</c:v>
                </c:pt>
                <c:pt idx="171">
                  <c:v>1385.7262500000008</c:v>
                </c:pt>
                <c:pt idx="172">
                  <c:v>1457.7362500000008</c:v>
                </c:pt>
                <c:pt idx="173">
                  <c:v>1437.7362500000008</c:v>
                </c:pt>
                <c:pt idx="174">
                  <c:v>1431.9862500000008</c:v>
                </c:pt>
                <c:pt idx="175">
                  <c:v>1391.9862500000008</c:v>
                </c:pt>
                <c:pt idx="176">
                  <c:v>1371.9862500000008</c:v>
                </c:pt>
                <c:pt idx="177">
                  <c:v>1351.9862500000008</c:v>
                </c:pt>
                <c:pt idx="178">
                  <c:v>1352.7212500000007</c:v>
                </c:pt>
                <c:pt idx="179">
                  <c:v>1332.7212500000007</c:v>
                </c:pt>
                <c:pt idx="180">
                  <c:v>1312.7212500000007</c:v>
                </c:pt>
                <c:pt idx="181">
                  <c:v>1272.7212500000007</c:v>
                </c:pt>
                <c:pt idx="182">
                  <c:v>1232.7212500000007</c:v>
                </c:pt>
                <c:pt idx="183">
                  <c:v>1192.7212500000007</c:v>
                </c:pt>
                <c:pt idx="184">
                  <c:v>1152.7212500000007</c:v>
                </c:pt>
                <c:pt idx="185">
                  <c:v>1150.5112500000007</c:v>
                </c:pt>
                <c:pt idx="186">
                  <c:v>1130.5112500000007</c:v>
                </c:pt>
                <c:pt idx="187">
                  <c:v>1070.5112500000007</c:v>
                </c:pt>
                <c:pt idx="188">
                  <c:v>1050.5112500000007</c:v>
                </c:pt>
                <c:pt idx="189">
                  <c:v>1010.5112500000007</c:v>
                </c:pt>
                <c:pt idx="190">
                  <c:v>995.5112500000007</c:v>
                </c:pt>
                <c:pt idx="191">
                  <c:v>980.5112500000007</c:v>
                </c:pt>
                <c:pt idx="192">
                  <c:v>940.5112500000007</c:v>
                </c:pt>
                <c:pt idx="193">
                  <c:v>920.5112500000007</c:v>
                </c:pt>
                <c:pt idx="194">
                  <c:v>900.5112500000007</c:v>
                </c:pt>
                <c:pt idx="195">
                  <c:v>880.5112500000007</c:v>
                </c:pt>
                <c:pt idx="196">
                  <c:v>870.5112500000007</c:v>
                </c:pt>
                <c:pt idx="197">
                  <c:v>830.5112500000007</c:v>
                </c:pt>
                <c:pt idx="198">
                  <c:v>829.3462500000007</c:v>
                </c:pt>
                <c:pt idx="199">
                  <c:v>809.3462500000007</c:v>
                </c:pt>
                <c:pt idx="200">
                  <c:v>789.3462500000007</c:v>
                </c:pt>
                <c:pt idx="201">
                  <c:v>769.3462500000007</c:v>
                </c:pt>
              </c:numCache>
            </c:numRef>
          </c:val>
          <c:smooth val="0"/>
        </c:ser>
        <c:axId val="13746594"/>
        <c:axId val="44487995"/>
        <c:axId val="41473024"/>
      </c:line3DChart>
      <c:catAx>
        <c:axId val="13746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No. of Bets</a:t>
                </a:r>
              </a:p>
            </c:rich>
          </c:tx>
          <c:layout>
            <c:manualLayout>
              <c:xMode val="factor"/>
              <c:yMode val="factor"/>
              <c:x val="0.35875"/>
              <c:y val="0.2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87995"/>
        <c:crosses val="autoZero"/>
        <c:auto val="1"/>
        <c:lblOffset val="100"/>
        <c:tickLblSkip val="9"/>
        <c:noMultiLvlLbl val="0"/>
      </c:catAx>
      <c:valAx>
        <c:axId val="4448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Bank Balance</a:t>
                </a:r>
              </a:p>
            </c:rich>
          </c:tx>
          <c:layout>
            <c:manualLayout>
              <c:xMode val="factor"/>
              <c:yMode val="factor"/>
              <c:x val="-0.049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746594"/>
        <c:crossesAt val="1"/>
        <c:crossBetween val="between"/>
        <c:dispUnits/>
      </c:valAx>
      <c:serAx>
        <c:axId val="4147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879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409575</xdr:colOff>
      <xdr:row>80</xdr:row>
      <xdr:rowOff>152400</xdr:rowOff>
    </xdr:from>
    <xdr:to>
      <xdr:col>67</xdr:col>
      <xdr:colOff>114300</xdr:colOff>
      <xdr:row>92</xdr:row>
      <xdr:rowOff>123825</xdr:rowOff>
    </xdr:to>
    <xdr:graphicFrame>
      <xdr:nvGraphicFramePr>
        <xdr:cNvPr id="1" name="Chart 1"/>
        <xdr:cNvGraphicFramePr/>
      </xdr:nvGraphicFramePr>
      <xdr:xfrm>
        <a:off x="40262175" y="15392400"/>
        <a:ext cx="4352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9525</xdr:rowOff>
    </xdr:from>
    <xdr:to>
      <xdr:col>14</xdr:col>
      <xdr:colOff>190500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628900" y="333375"/>
        <a:ext cx="6096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</xdr:row>
      <xdr:rowOff>9525</xdr:rowOff>
    </xdr:from>
    <xdr:to>
      <xdr:col>24</xdr:col>
      <xdr:colOff>247650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9163050" y="3333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"/>
  <sheetViews>
    <sheetView tabSelected="1" zoomScalePageLayoutView="0" workbookViewId="0" topLeftCell="A1">
      <pane ySplit="2" topLeftCell="A175" activePane="bottomLeft" state="frozen"/>
      <selection pane="topLeft" activeCell="A1" sqref="A1"/>
      <selection pane="bottomLeft" activeCell="T209" sqref="T209"/>
    </sheetView>
  </sheetViews>
  <sheetFormatPr defaultColWidth="8.7109375" defaultRowHeight="12.75"/>
  <cols>
    <col min="1" max="1" width="14.7109375" style="1" customWidth="1"/>
    <col min="2" max="2" width="19.421875" style="2" customWidth="1"/>
    <col min="3" max="3" width="69.28125" style="2" customWidth="1"/>
    <col min="4" max="4" width="11.7109375" style="2" customWidth="1"/>
    <col min="5" max="5" width="8.7109375" style="2" customWidth="1"/>
    <col min="6" max="7" width="0" style="2" hidden="1" customWidth="1"/>
    <col min="8" max="8" width="9.140625" style="2" customWidth="1"/>
    <col min="9" max="9" width="8.7109375" style="2" customWidth="1"/>
    <col min="10" max="10" width="16.8515625" style="2" customWidth="1"/>
    <col min="11" max="11" width="2.00390625" style="2" customWidth="1"/>
    <col min="12" max="12" width="8.421875" style="2" customWidth="1"/>
    <col min="13" max="13" width="13.28125" style="2" customWidth="1"/>
    <col min="14" max="14" width="1.57421875" style="2" customWidth="1"/>
    <col min="15" max="15" width="8.7109375" style="2" customWidth="1"/>
    <col min="16" max="16" width="11.140625" style="2" customWidth="1"/>
    <col min="17" max="17" width="12.7109375" style="2" customWidth="1"/>
    <col min="18" max="18" width="0" style="2" hidden="1" customWidth="1"/>
    <col min="19" max="19" width="16.7109375" style="2" customWidth="1"/>
    <col min="20" max="20" width="7.57421875" style="2" customWidth="1"/>
    <col min="21" max="21" width="12.57421875" style="2" customWidth="1"/>
    <col min="22" max="22" width="13.8515625" style="2" customWidth="1"/>
    <col min="23" max="23" width="8.7109375" style="2" customWidth="1"/>
    <col min="24" max="24" width="16.8515625" style="2" customWidth="1"/>
    <col min="25" max="16384" width="8.7109375" style="2" customWidth="1"/>
  </cols>
  <sheetData>
    <row r="1" spans="1:24" ht="15">
      <c r="A1" s="1" t="s">
        <v>0</v>
      </c>
      <c r="B1" s="3">
        <v>1000</v>
      </c>
      <c r="F1" s="4" t="s">
        <v>1</v>
      </c>
      <c r="G1" s="4"/>
      <c r="H1" s="4"/>
      <c r="I1" s="4"/>
      <c r="J1" s="4"/>
      <c r="K1" s="5"/>
      <c r="L1" s="21" t="s">
        <v>2</v>
      </c>
      <c r="M1" s="21"/>
      <c r="N1" s="21"/>
      <c r="O1" s="21"/>
      <c r="P1" s="21"/>
      <c r="Q1" s="21"/>
      <c r="V1" s="6" t="s">
        <v>397</v>
      </c>
      <c r="W1" s="6"/>
      <c r="X1" s="6" t="s">
        <v>3</v>
      </c>
    </row>
    <row r="2" spans="1:25" s="8" customFormat="1" ht="1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H2" s="8" t="s">
        <v>10</v>
      </c>
      <c r="I2" s="8" t="s">
        <v>11</v>
      </c>
      <c r="J2" s="8" t="s">
        <v>398</v>
      </c>
      <c r="L2" s="8" t="s">
        <v>12</v>
      </c>
      <c r="M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398</v>
      </c>
      <c r="V2" s="8" t="s">
        <v>18</v>
      </c>
      <c r="W2" s="8" t="s">
        <v>19</v>
      </c>
      <c r="X2" s="8" t="s">
        <v>18</v>
      </c>
      <c r="Y2" s="8" t="s">
        <v>19</v>
      </c>
    </row>
    <row r="3" spans="1:25" ht="15">
      <c r="A3" s="1">
        <v>42116</v>
      </c>
      <c r="B3" s="9" t="s">
        <v>99</v>
      </c>
      <c r="C3" s="9" t="s">
        <v>100</v>
      </c>
      <c r="D3" s="3">
        <f>(IF(I3&lt;0,-I3,0))</f>
        <v>40</v>
      </c>
      <c r="E3" s="2" t="s">
        <v>101</v>
      </c>
      <c r="F3" s="2" t="str">
        <f aca="true" t="shared" si="0" ref="F3:F34">RIGHT(C3,LEN(C3)-FIND("@",C3)-1)</f>
        <v>5/1</v>
      </c>
      <c r="G3" s="2">
        <f aca="true" t="shared" si="1" ref="G3:G18">IF(RIGHT(F3,1)="1",1,IF(RIGHT(F3,1)="2",2,IF(RIGHT(F3,1)="3",3,IF(RIGHT(F3,1)="4",4,99))))</f>
        <v>1</v>
      </c>
      <c r="H3" s="2">
        <f aca="true" t="shared" si="2" ref="H3:H14">(LEFT(F3,FIND("/",F3)-1)/G3)+1</f>
        <v>6</v>
      </c>
      <c r="I3" s="10">
        <v>-40</v>
      </c>
      <c r="J3" s="10">
        <f>I3+B1</f>
        <v>960</v>
      </c>
      <c r="K3" s="10"/>
      <c r="M3" s="10">
        <f>IF(E3="1st",(L3-1)*(D3/2)*0.95,-(D3/2))</f>
        <v>-20</v>
      </c>
      <c r="N3" s="10"/>
      <c r="P3" s="10">
        <f>IF(E3="1st",(O3-1)*(D3/2)*0.95,IF(E3="Placed",(O3-1)*(D3/2)*0.95,-(D3/2)))</f>
        <v>-20</v>
      </c>
      <c r="Q3" s="2">
        <f>P3+M3</f>
        <v>-40</v>
      </c>
      <c r="R3" s="2">
        <f>IF(O3&gt;0,D3/2,D3)</f>
        <v>40</v>
      </c>
      <c r="S3" s="3">
        <f>Q3+B1</f>
        <v>960</v>
      </c>
      <c r="T3" s="3"/>
      <c r="U3" s="6" t="s">
        <v>102</v>
      </c>
      <c r="V3" s="14">
        <f>SUM(I181:I999)</f>
        <v>-565.25</v>
      </c>
      <c r="W3" s="14">
        <f>SUM(Q181:Q999)</f>
        <v>-582.64</v>
      </c>
      <c r="X3" s="15">
        <f>SUM(I3:I9999)</f>
        <v>746.6000000000001</v>
      </c>
      <c r="Y3" s="15">
        <f>SUM(Q3:Q9999)</f>
        <v>-230.65374999999966</v>
      </c>
    </row>
    <row r="4" spans="2:25" ht="15">
      <c r="B4" s="9" t="s">
        <v>103</v>
      </c>
      <c r="C4" s="9" t="s">
        <v>104</v>
      </c>
      <c r="D4" s="3">
        <f>(IF(I4&lt;0,-I4,0))</f>
        <v>20</v>
      </c>
      <c r="E4" s="2" t="s">
        <v>105</v>
      </c>
      <c r="F4" s="2" t="str">
        <f t="shared" si="0"/>
        <v>12/1</v>
      </c>
      <c r="G4" s="2">
        <f t="shared" si="1"/>
        <v>1</v>
      </c>
      <c r="H4" s="2">
        <f t="shared" si="2"/>
        <v>13</v>
      </c>
      <c r="I4" s="10">
        <v>-20</v>
      </c>
      <c r="J4" s="10">
        <f>J3+I4</f>
        <v>940</v>
      </c>
      <c r="K4" s="10"/>
      <c r="M4" s="10">
        <f>IF(E4="1st",(L4-1)*(D4/2)*0.95,-(D4/2))</f>
        <v>-10</v>
      </c>
      <c r="N4" s="10"/>
      <c r="P4" s="10">
        <f>IF(E4="1st",(O4-1)*(D4/2)*0.95,IF(E4="Placed",(O4-1)*(D4/2)*0.95,-(D4/2)))</f>
        <v>-10</v>
      </c>
      <c r="Q4" s="2">
        <f>P4+M4</f>
        <v>-20</v>
      </c>
      <c r="R4" s="2">
        <f>IF(O4&gt;0,D4/2,D4)</f>
        <v>20</v>
      </c>
      <c r="S4" s="3">
        <f>Q4+S3</f>
        <v>940</v>
      </c>
      <c r="T4" s="3"/>
      <c r="U4" s="6" t="s">
        <v>106</v>
      </c>
      <c r="V4" s="2">
        <f>COUNT(I181:I999)</f>
        <v>24</v>
      </c>
      <c r="W4" s="2">
        <f>COUNT(Q181:Q999)</f>
        <v>24</v>
      </c>
      <c r="X4" s="6">
        <f>COUNT(I3:I9999)</f>
        <v>202</v>
      </c>
      <c r="Y4" s="6">
        <f>X4</f>
        <v>202</v>
      </c>
    </row>
    <row r="5" spans="1:25" ht="15">
      <c r="A5" s="1">
        <v>42118</v>
      </c>
      <c r="B5" s="9" t="s">
        <v>107</v>
      </c>
      <c r="C5" s="9" t="s">
        <v>108</v>
      </c>
      <c r="D5" s="3">
        <f>(IF(I5&lt;0,-I5,0))</f>
        <v>30</v>
      </c>
      <c r="E5" s="2" t="s">
        <v>109</v>
      </c>
      <c r="F5" s="2" t="str">
        <f t="shared" si="0"/>
        <v>9/4</v>
      </c>
      <c r="G5" s="2">
        <f t="shared" si="1"/>
        <v>4</v>
      </c>
      <c r="H5" s="2">
        <f t="shared" si="2"/>
        <v>3.25</v>
      </c>
      <c r="I5" s="10">
        <v>-30</v>
      </c>
      <c r="J5" s="10">
        <f aca="true" t="shared" si="3" ref="J5:J68">J4+I5</f>
        <v>910</v>
      </c>
      <c r="K5" s="10"/>
      <c r="M5" s="10">
        <f>IF(E5="1st",(L5-1)*(D5)*0.95,-(D5))</f>
        <v>-30</v>
      </c>
      <c r="N5" s="10"/>
      <c r="P5" s="10"/>
      <c r="Q5" s="2">
        <f>P5+M5</f>
        <v>-30</v>
      </c>
      <c r="R5" s="2">
        <f>IF(O5&gt;0,D5/2,D5)</f>
        <v>30</v>
      </c>
      <c r="S5" s="3">
        <f aca="true" t="shared" si="4" ref="S5:S68">Q5+S4</f>
        <v>910</v>
      </c>
      <c r="T5" s="3"/>
      <c r="U5" s="6" t="s">
        <v>110</v>
      </c>
      <c r="V5" s="2">
        <f>COUNTIF(I181:I999,"&gt;1")</f>
        <v>2</v>
      </c>
      <c r="W5" s="2">
        <f>COUNTIF(Q181:Q999,"&gt;0")</f>
        <v>1</v>
      </c>
      <c r="X5" s="6">
        <f>COUNTIF(I3:I9999,"&gt;1")</f>
        <v>56</v>
      </c>
      <c r="Y5" s="6">
        <f>COUNTIF(Q3:Q9999,"&gt;0")</f>
        <v>51</v>
      </c>
    </row>
    <row r="6" spans="1:25" ht="15">
      <c r="A6" s="1">
        <v>42119</v>
      </c>
      <c r="B6" s="9" t="s">
        <v>111</v>
      </c>
      <c r="C6" s="9" t="s">
        <v>112</v>
      </c>
      <c r="D6" s="3">
        <f>(IF(I6&lt;0,-I6,0))</f>
        <v>40</v>
      </c>
      <c r="E6" s="2" t="s">
        <v>113</v>
      </c>
      <c r="F6" s="2" t="str">
        <f t="shared" si="0"/>
        <v>15/2</v>
      </c>
      <c r="G6" s="2">
        <f t="shared" si="1"/>
        <v>2</v>
      </c>
      <c r="H6" s="2">
        <f t="shared" si="2"/>
        <v>8.5</v>
      </c>
      <c r="I6" s="10">
        <v>-40</v>
      </c>
      <c r="J6" s="10">
        <f t="shared" si="3"/>
        <v>870</v>
      </c>
      <c r="K6" s="10"/>
      <c r="M6" s="10">
        <f>IF(E6="1st",(L6-1)*(D6)*0.95,-(D6))</f>
        <v>-40</v>
      </c>
      <c r="N6" s="10"/>
      <c r="P6" s="10"/>
      <c r="Q6" s="2">
        <f>P6+M6</f>
        <v>-40</v>
      </c>
      <c r="R6" s="2">
        <f>IF(O6&gt;0,D6/2,D6)</f>
        <v>40</v>
      </c>
      <c r="S6" s="3">
        <f t="shared" si="4"/>
        <v>870</v>
      </c>
      <c r="T6" s="3"/>
      <c r="U6" s="6" t="s">
        <v>114</v>
      </c>
      <c r="V6" s="16">
        <f>V5/V4</f>
        <v>0.08333333333333333</v>
      </c>
      <c r="W6" s="16">
        <f>W5/W4</f>
        <v>0.041666666666666664</v>
      </c>
      <c r="X6" s="16">
        <f>X5/X4</f>
        <v>0.27722772277227725</v>
      </c>
      <c r="Y6" s="16">
        <f>Y5/Y4</f>
        <v>0.2524752475247525</v>
      </c>
    </row>
    <row r="7" spans="2:25" ht="15">
      <c r="B7" s="9" t="s">
        <v>115</v>
      </c>
      <c r="C7" s="9" t="s">
        <v>116</v>
      </c>
      <c r="D7" s="3">
        <v>40</v>
      </c>
      <c r="E7" s="2" t="s">
        <v>117</v>
      </c>
      <c r="F7" s="2" t="str">
        <f t="shared" si="0"/>
        <v>18/1</v>
      </c>
      <c r="G7" s="2">
        <f t="shared" si="1"/>
        <v>1</v>
      </c>
      <c r="H7" s="2">
        <f t="shared" si="2"/>
        <v>19</v>
      </c>
      <c r="I7" s="10">
        <v>450</v>
      </c>
      <c r="J7" s="10">
        <f t="shared" si="3"/>
        <v>1320</v>
      </c>
      <c r="K7" s="10"/>
      <c r="L7" s="2">
        <v>15.35</v>
      </c>
      <c r="M7" s="10">
        <f>IF(E7="1st",(L7-1)*(D7/2)*0.95,-(D7/2))</f>
        <v>272.65000000000003</v>
      </c>
      <c r="N7" s="10"/>
      <c r="O7" s="2">
        <v>4.25</v>
      </c>
      <c r="P7" s="10">
        <f>IF(E7="1st",(O7-1)*(D7/2)*0.95,IF(E7="Placed",(O7-1)*(D7/2)*0.95,-(D7/2)))</f>
        <v>61.75000000000001</v>
      </c>
      <c r="Q7" s="2">
        <f>P7+M7</f>
        <v>334.40000000000003</v>
      </c>
      <c r="R7" s="2">
        <f>IF(O7&gt;0,D7/2,D7)</f>
        <v>20</v>
      </c>
      <c r="S7" s="3">
        <f t="shared" si="4"/>
        <v>1204.4</v>
      </c>
      <c r="T7" s="3"/>
      <c r="U7" s="6" t="s">
        <v>118</v>
      </c>
      <c r="V7" s="16">
        <f>((V3+$B$1)/$B$1)-1</f>
        <v>-0.56525</v>
      </c>
      <c r="W7" s="16">
        <f>((W3+$B$1)/$B$1)-1</f>
        <v>-0.58264</v>
      </c>
      <c r="X7" s="16">
        <f>((X3+$B$1)/$B$1)-1</f>
        <v>0.7466000000000002</v>
      </c>
      <c r="Y7" s="16">
        <f>((Y3+$B$1)/$B$1)-1</f>
        <v>-0.23065374999999977</v>
      </c>
    </row>
    <row r="8" spans="1:25" ht="15">
      <c r="A8" s="1">
        <v>42121</v>
      </c>
      <c r="B8" s="9" t="s">
        <v>119</v>
      </c>
      <c r="C8" s="9" t="s">
        <v>120</v>
      </c>
      <c r="D8" s="3">
        <f>(IF(I8&lt;0,-I8,0))</f>
        <v>40</v>
      </c>
      <c r="E8" s="2" t="s">
        <v>109</v>
      </c>
      <c r="F8" s="2" t="str">
        <f t="shared" si="0"/>
        <v>5/1</v>
      </c>
      <c r="G8" s="2">
        <f t="shared" si="1"/>
        <v>1</v>
      </c>
      <c r="H8" s="2">
        <f t="shared" si="2"/>
        <v>6</v>
      </c>
      <c r="I8" s="10">
        <v>-40</v>
      </c>
      <c r="J8" s="10">
        <f t="shared" si="3"/>
        <v>1280</v>
      </c>
      <c r="K8" s="10"/>
      <c r="M8" s="10">
        <f>IF(E8="1st",(L8-1)*(D8/2)*0.95,-(D8/2))</f>
        <v>-20</v>
      </c>
      <c r="N8" s="10"/>
      <c r="P8" s="10">
        <f>IF(E8="1st",(O8-1)*(D8/2)*0.95,IF(E8="Placed",(O8-1)*(D8/2)*0.95,-(D8/2)))</f>
        <v>-20</v>
      </c>
      <c r="Q8" s="2">
        <f>P8+M8</f>
        <v>-40</v>
      </c>
      <c r="R8" s="2">
        <f>IF(O8&gt;0,D8/2,D8)</f>
        <v>40</v>
      </c>
      <c r="S8" s="3">
        <f t="shared" si="4"/>
        <v>1164.4</v>
      </c>
      <c r="T8" s="3"/>
      <c r="U8" s="6" t="s">
        <v>121</v>
      </c>
      <c r="X8" s="16">
        <f>X3/SUM(D3:D9999)</f>
        <v>0.12961805555555558</v>
      </c>
      <c r="Y8" s="16">
        <f>Y3/SUM(D3:D9999)</f>
        <v>-0.04004405381944438</v>
      </c>
    </row>
    <row r="9" spans="1:20" ht="15">
      <c r="A9" s="1">
        <v>42122</v>
      </c>
      <c r="B9" s="9" t="s">
        <v>122</v>
      </c>
      <c r="C9" s="9" t="s">
        <v>123</v>
      </c>
      <c r="D9" s="3">
        <f>(IF(I9&lt;0,-I9,0))</f>
        <v>20</v>
      </c>
      <c r="E9" s="2" t="s">
        <v>124</v>
      </c>
      <c r="F9" s="2" t="str">
        <f t="shared" si="0"/>
        <v>14/1</v>
      </c>
      <c r="G9" s="2">
        <f t="shared" si="1"/>
        <v>1</v>
      </c>
      <c r="H9" s="2">
        <f t="shared" si="2"/>
        <v>15</v>
      </c>
      <c r="I9" s="10">
        <v>-20</v>
      </c>
      <c r="J9" s="10">
        <f t="shared" si="3"/>
        <v>1260</v>
      </c>
      <c r="K9" s="10"/>
      <c r="M9" s="10">
        <f>IF(E9="1st",(L9-1)*(D9/2)*0.95,-(D9/2))</f>
        <v>-10</v>
      </c>
      <c r="N9" s="10"/>
      <c r="P9" s="10">
        <f>IF(E9="1st",(O9-1)*(D9/2)*0.95,IF(E9="Placed",(O9-1)*(D9/2)*0.95,-(D9/2)))</f>
        <v>-10</v>
      </c>
      <c r="Q9" s="2">
        <f>P9+M9</f>
        <v>-20</v>
      </c>
      <c r="R9" s="2">
        <f>IF(O9&gt;0,D9/2,D9)</f>
        <v>20</v>
      </c>
      <c r="S9" s="3">
        <f t="shared" si="4"/>
        <v>1144.4</v>
      </c>
      <c r="T9" s="3"/>
    </row>
    <row r="10" spans="2:20" ht="15">
      <c r="B10" s="9" t="s">
        <v>125</v>
      </c>
      <c r="C10" s="9" t="s">
        <v>126</v>
      </c>
      <c r="D10" s="3">
        <f>(IF(I10&lt;0,-I10,0))</f>
        <v>10</v>
      </c>
      <c r="E10" s="2" t="s">
        <v>127</v>
      </c>
      <c r="F10" s="2" t="str">
        <f t="shared" si="0"/>
        <v>11/1</v>
      </c>
      <c r="G10" s="2">
        <f t="shared" si="1"/>
        <v>1</v>
      </c>
      <c r="H10" s="2">
        <f t="shared" si="2"/>
        <v>12</v>
      </c>
      <c r="I10" s="10">
        <v>-10</v>
      </c>
      <c r="J10" s="10">
        <f t="shared" si="3"/>
        <v>1250</v>
      </c>
      <c r="K10" s="10"/>
      <c r="M10" s="10">
        <f>IF(E10="1st",(L10-1)*(D10/2)*0.95,-(D10/2))</f>
        <v>-5</v>
      </c>
      <c r="N10" s="10"/>
      <c r="P10" s="10">
        <f>IF(E10="1st",(O10-1)*(D10/2)*0.95,IF(E10="Placed",(O10-1)*(D10/2)*0.95,-(D10/2)))</f>
        <v>-5</v>
      </c>
      <c r="Q10" s="2">
        <f>P10+M10</f>
        <v>-10</v>
      </c>
      <c r="R10" s="2">
        <f>IF(O10&gt;0,D10/2,D10)</f>
        <v>10</v>
      </c>
      <c r="S10" s="3">
        <f t="shared" si="4"/>
        <v>1134.4</v>
      </c>
      <c r="T10" s="3"/>
    </row>
    <row r="11" spans="1:31" ht="15">
      <c r="A11" s="1">
        <v>42123</v>
      </c>
      <c r="B11" s="9" t="s">
        <v>122</v>
      </c>
      <c r="C11" s="9" t="s">
        <v>128</v>
      </c>
      <c r="D11" s="3">
        <f>(IF(I11&lt;0,-I11,0))</f>
        <v>20</v>
      </c>
      <c r="E11" s="2" t="s">
        <v>129</v>
      </c>
      <c r="F11" s="2" t="str">
        <f t="shared" si="0"/>
        <v>10/1</v>
      </c>
      <c r="G11" s="2">
        <f t="shared" si="1"/>
        <v>1</v>
      </c>
      <c r="H11" s="2">
        <f t="shared" si="2"/>
        <v>11</v>
      </c>
      <c r="I11" s="10">
        <v>-20</v>
      </c>
      <c r="J11" s="10">
        <f t="shared" si="3"/>
        <v>1230</v>
      </c>
      <c r="K11" s="10"/>
      <c r="M11" s="10">
        <f>IF(E11="1st",(L11-1)*(D11/2)*0.95,-(D11/2))</f>
        <v>-10</v>
      </c>
      <c r="N11" s="10"/>
      <c r="P11" s="10">
        <f>IF(E11="1st",(O11-1)*(D11/2)*0.95,IF(E11="Placed",(O11-1)*(D11/2)*0.95,-(D11/2)))</f>
        <v>-10</v>
      </c>
      <c r="Q11" s="2">
        <f>P11+M11</f>
        <v>-20</v>
      </c>
      <c r="R11" s="2">
        <f>IF(O11&gt;0,D11/2,D11)</f>
        <v>20</v>
      </c>
      <c r="S11" s="3">
        <f t="shared" si="4"/>
        <v>1114.4</v>
      </c>
      <c r="T11" s="3"/>
      <c r="Y11" s="3"/>
      <c r="AB11" s="3"/>
      <c r="AE11" s="3"/>
    </row>
    <row r="12" spans="2:32" ht="15">
      <c r="B12" s="9" t="s">
        <v>130</v>
      </c>
      <c r="C12" s="9" t="s">
        <v>131</v>
      </c>
      <c r="D12" s="3">
        <v>20</v>
      </c>
      <c r="E12" s="2" t="s">
        <v>117</v>
      </c>
      <c r="F12" s="2" t="str">
        <f t="shared" si="0"/>
        <v>13/2</v>
      </c>
      <c r="G12" s="2">
        <f t="shared" si="1"/>
        <v>2</v>
      </c>
      <c r="H12" s="2">
        <f t="shared" si="2"/>
        <v>7.5</v>
      </c>
      <c r="I12" s="10">
        <v>78</v>
      </c>
      <c r="J12" s="10">
        <f t="shared" si="3"/>
        <v>1308</v>
      </c>
      <c r="K12" s="10"/>
      <c r="L12" s="2">
        <v>4.96</v>
      </c>
      <c r="M12" s="10">
        <f>IF(E12="1st",(L12-1)*(D12/2)*0.95,-(D12/2))</f>
        <v>37.620000000000005</v>
      </c>
      <c r="N12" s="10"/>
      <c r="O12" s="2">
        <v>1.87</v>
      </c>
      <c r="P12" s="10">
        <f>IF(E12="1st",(O12-1)*(D12/2)*0.95,IF(E12="Placed",(O12-1)*(D12/2)*0.95,-(D12/2)))</f>
        <v>8.265000000000002</v>
      </c>
      <c r="Q12" s="2">
        <f>P12+M12</f>
        <v>45.885000000000005</v>
      </c>
      <c r="R12" s="2">
        <f>IF(O12&gt;0,D12/2,D12)</f>
        <v>10</v>
      </c>
      <c r="S12" s="3">
        <f t="shared" si="4"/>
        <v>1160.285</v>
      </c>
      <c r="T12" s="3"/>
      <c r="Y12" s="3"/>
      <c r="AB12" s="3"/>
      <c r="AE12" s="3"/>
      <c r="AF12" s="3"/>
    </row>
    <row r="13" spans="1:20" ht="15">
      <c r="A13" s="1">
        <v>42124</v>
      </c>
      <c r="B13" s="9" t="s">
        <v>122</v>
      </c>
      <c r="C13" s="9" t="s">
        <v>132</v>
      </c>
      <c r="D13" s="3">
        <f>(IF(I13&lt;0,-I13,0))</f>
        <v>20</v>
      </c>
      <c r="E13" s="2" t="s">
        <v>133</v>
      </c>
      <c r="F13" s="2" t="str">
        <f t="shared" si="0"/>
        <v>10/1</v>
      </c>
      <c r="G13" s="2">
        <f t="shared" si="1"/>
        <v>1</v>
      </c>
      <c r="H13" s="2">
        <f t="shared" si="2"/>
        <v>11</v>
      </c>
      <c r="I13" s="10">
        <v>-20</v>
      </c>
      <c r="J13" s="10">
        <f t="shared" si="3"/>
        <v>1288</v>
      </c>
      <c r="K13" s="10"/>
      <c r="M13" s="10">
        <f>IF(E13="1st",(L13-1)*(D13/2)*0.95,-(D13/2))</f>
        <v>-10</v>
      </c>
      <c r="N13" s="10"/>
      <c r="P13" s="10">
        <f>IF(E13="1st",(O13-1)*(D13/2)*0.95,IF(E13="Placed",(O13-1)*(D13/2)*0.95,-(D13/2)))</f>
        <v>-10</v>
      </c>
      <c r="Q13" s="2">
        <f>P13+M13</f>
        <v>-20</v>
      </c>
      <c r="R13" s="2">
        <f>IF(O13&gt;0,D13/2,D13)</f>
        <v>20</v>
      </c>
      <c r="S13" s="3">
        <f t="shared" si="4"/>
        <v>1140.285</v>
      </c>
      <c r="T13" s="3"/>
    </row>
    <row r="14" spans="1:20" ht="15">
      <c r="A14" s="1">
        <v>42125</v>
      </c>
      <c r="B14" s="9" t="s">
        <v>134</v>
      </c>
      <c r="C14" s="9" t="s">
        <v>135</v>
      </c>
      <c r="D14" s="3">
        <f>(IF(I14&lt;0,-I14,0))</f>
        <v>40</v>
      </c>
      <c r="E14" s="2" t="s">
        <v>129</v>
      </c>
      <c r="F14" s="2" t="str">
        <f t="shared" si="0"/>
        <v>12/1</v>
      </c>
      <c r="G14" s="2">
        <f t="shared" si="1"/>
        <v>1</v>
      </c>
      <c r="H14" s="2">
        <f t="shared" si="2"/>
        <v>13</v>
      </c>
      <c r="I14" s="10">
        <v>-40</v>
      </c>
      <c r="J14" s="10">
        <f t="shared" si="3"/>
        <v>1248</v>
      </c>
      <c r="K14" s="10"/>
      <c r="M14" s="10">
        <f>IF(E14="1st",(L14-1)*(D14/2)*0.95,-(D14/2))</f>
        <v>-20</v>
      </c>
      <c r="N14" s="10"/>
      <c r="P14" s="10">
        <f>IF(E14="1st",(O14-1)*(D14/2)*0.95,IF(E14="Placed",(O14-1)*(D14/2)*0.95,-(D14/2)))</f>
        <v>-20</v>
      </c>
      <c r="Q14" s="2">
        <f>P14+M14</f>
        <v>-40</v>
      </c>
      <c r="R14" s="2">
        <f>IF(O14&gt;0,D14/2,D14)</f>
        <v>40</v>
      </c>
      <c r="S14" s="3">
        <f t="shared" si="4"/>
        <v>1100.285</v>
      </c>
      <c r="T14" s="3"/>
    </row>
    <row r="15" spans="2:20" ht="15">
      <c r="B15" s="9" t="s">
        <v>136</v>
      </c>
      <c r="C15" s="9" t="s">
        <v>137</v>
      </c>
      <c r="D15" s="3">
        <v>10</v>
      </c>
      <c r="E15" s="2" t="s">
        <v>117</v>
      </c>
      <c r="F15" s="2" t="str">
        <f t="shared" si="0"/>
        <v>13.5/1</v>
      </c>
      <c r="G15" s="2">
        <f t="shared" si="1"/>
        <v>1</v>
      </c>
      <c r="H15" s="2">
        <v>14.5</v>
      </c>
      <c r="I15" s="10">
        <v>135</v>
      </c>
      <c r="J15" s="10">
        <f t="shared" si="3"/>
        <v>1383</v>
      </c>
      <c r="K15" s="10"/>
      <c r="L15" s="2">
        <f>H15</f>
        <v>14.5</v>
      </c>
      <c r="M15" s="10">
        <f>IF(E15="1st",(L15-1)*(D15/2)*0.95,-(D15/2))</f>
        <v>64.125</v>
      </c>
      <c r="N15" s="10"/>
      <c r="P15" s="10"/>
      <c r="Q15" s="2">
        <f>P15+M15</f>
        <v>64.125</v>
      </c>
      <c r="R15" s="2">
        <f>IF(O15&gt;0,D15/2,D15)</f>
        <v>10</v>
      </c>
      <c r="S15" s="3">
        <f t="shared" si="4"/>
        <v>1164.41</v>
      </c>
      <c r="T15" s="3"/>
    </row>
    <row r="16" spans="1:20" ht="15">
      <c r="A16" s="1">
        <v>42126</v>
      </c>
      <c r="B16" s="9" t="s">
        <v>138</v>
      </c>
      <c r="C16" s="9" t="s">
        <v>139</v>
      </c>
      <c r="D16" s="3">
        <f>(IF(I16&lt;0,-I16,0))</f>
        <v>40</v>
      </c>
      <c r="E16" s="2" t="s">
        <v>109</v>
      </c>
      <c r="F16" s="2" t="str">
        <f t="shared" si="0"/>
        <v>6/1</v>
      </c>
      <c r="G16" s="2">
        <f t="shared" si="1"/>
        <v>1</v>
      </c>
      <c r="H16" s="2">
        <f aca="true" t="shared" si="5" ref="H16:H48">(LEFT(F16,FIND("/",F16)-1)/G16)+1</f>
        <v>7</v>
      </c>
      <c r="I16" s="10">
        <v>-40</v>
      </c>
      <c r="J16" s="10">
        <f t="shared" si="3"/>
        <v>1343</v>
      </c>
      <c r="K16" s="10"/>
      <c r="M16" s="10">
        <f>IF(E16="1st",(L16-1)*(D16/2)*0.95,-(D16/2))</f>
        <v>-20</v>
      </c>
      <c r="N16" s="10"/>
      <c r="P16" s="10">
        <f>IF(E16="1st",(O16-1)*(D16/2)*0.95,IF(E16="Placed",(O16-1)*(D16/2)*0.95,-(D16/2)))</f>
        <v>-20</v>
      </c>
      <c r="Q16" s="2">
        <f>P16+M16</f>
        <v>-40</v>
      </c>
      <c r="R16" s="2">
        <f>IF(O16&gt;0,D16/2,D16)</f>
        <v>40</v>
      </c>
      <c r="S16" s="3">
        <f t="shared" si="4"/>
        <v>1124.41</v>
      </c>
      <c r="T16" s="3"/>
    </row>
    <row r="17" spans="2:20" ht="15">
      <c r="B17" s="9" t="s">
        <v>140</v>
      </c>
      <c r="C17" s="9" t="s">
        <v>141</v>
      </c>
      <c r="D17" s="3">
        <f>(IF(I17&lt;0,-I17,0))</f>
        <v>40</v>
      </c>
      <c r="E17" s="2" t="s">
        <v>142</v>
      </c>
      <c r="F17" s="2" t="str">
        <f t="shared" si="0"/>
        <v>14/1</v>
      </c>
      <c r="G17" s="2">
        <f t="shared" si="1"/>
        <v>1</v>
      </c>
      <c r="H17" s="2">
        <f t="shared" si="5"/>
        <v>15</v>
      </c>
      <c r="I17" s="10">
        <v>-40</v>
      </c>
      <c r="J17" s="10">
        <f t="shared" si="3"/>
        <v>1303</v>
      </c>
      <c r="K17" s="10"/>
      <c r="M17" s="10">
        <f>IF(E17="1st",(L17-1)*(D17/2)*0.95,-(D17/2))</f>
        <v>-20</v>
      </c>
      <c r="N17" s="10"/>
      <c r="P17" s="10">
        <f>IF(E17="1st",(O17-1)*(D17/2)*0.95,IF(E17="Placed",(O17-1)*(D17/2)*0.95,-(D17/2)))</f>
        <v>-20</v>
      </c>
      <c r="Q17" s="2">
        <f>P17+M17</f>
        <v>-40</v>
      </c>
      <c r="R17" s="2">
        <f>IF(O17&gt;0,D17/2,D17)</f>
        <v>40</v>
      </c>
      <c r="S17" s="3">
        <f t="shared" si="4"/>
        <v>1084.41</v>
      </c>
      <c r="T17" s="3"/>
    </row>
    <row r="18" spans="2:20" ht="15">
      <c r="B18" s="9" t="s">
        <v>143</v>
      </c>
      <c r="C18" s="9" t="s">
        <v>144</v>
      </c>
      <c r="D18" s="3">
        <f>(IF(I18&lt;0,-I18,0))</f>
        <v>10</v>
      </c>
      <c r="E18" s="2" t="s">
        <v>145</v>
      </c>
      <c r="F18" s="2" t="str">
        <f t="shared" si="0"/>
        <v>9/1</v>
      </c>
      <c r="G18" s="2">
        <f t="shared" si="1"/>
        <v>1</v>
      </c>
      <c r="H18" s="2">
        <f t="shared" si="5"/>
        <v>10</v>
      </c>
      <c r="I18" s="10">
        <v>-10</v>
      </c>
      <c r="J18" s="10">
        <f t="shared" si="3"/>
        <v>1293</v>
      </c>
      <c r="K18" s="10"/>
      <c r="M18" s="10">
        <f>IF(E18="1st",(L18-1)*(D18)*0.95,-(D18))</f>
        <v>-10</v>
      </c>
      <c r="N18" s="10"/>
      <c r="P18" s="10"/>
      <c r="Q18" s="2">
        <f>P18+M18</f>
        <v>-10</v>
      </c>
      <c r="R18" s="2">
        <f>IF(O18&gt;0,D18/2,D18)</f>
        <v>10</v>
      </c>
      <c r="S18" s="3">
        <f t="shared" si="4"/>
        <v>1074.41</v>
      </c>
      <c r="T18" s="3"/>
    </row>
    <row r="19" spans="1:20" ht="15">
      <c r="A19" s="1">
        <v>42127</v>
      </c>
      <c r="B19" s="9" t="s">
        <v>146</v>
      </c>
      <c r="C19" s="9" t="s">
        <v>147</v>
      </c>
      <c r="D19" s="3">
        <f>(IF(I19&lt;0,-I19,0))</f>
        <v>40</v>
      </c>
      <c r="E19" s="2" t="s">
        <v>113</v>
      </c>
      <c r="F19" s="2" t="str">
        <f t="shared" si="0"/>
        <v>15/8</v>
      </c>
      <c r="G19" s="2">
        <v>8</v>
      </c>
      <c r="H19" s="2">
        <f t="shared" si="5"/>
        <v>2.875</v>
      </c>
      <c r="I19" s="10">
        <v>-40</v>
      </c>
      <c r="J19" s="10">
        <f t="shared" si="3"/>
        <v>1253</v>
      </c>
      <c r="K19" s="10"/>
      <c r="M19" s="10">
        <f>IF(E19="1st",(L19-1)*(D19)*0.95,-(D19))</f>
        <v>-40</v>
      </c>
      <c r="N19" s="10"/>
      <c r="P19" s="10"/>
      <c r="Q19" s="2">
        <f>P19+M19</f>
        <v>-40</v>
      </c>
      <c r="R19" s="2">
        <f>IF(O19&gt;0,D19/2,D19)</f>
        <v>40</v>
      </c>
      <c r="S19" s="3">
        <f t="shared" si="4"/>
        <v>1034.41</v>
      </c>
      <c r="T19" s="3"/>
    </row>
    <row r="20" spans="2:20" ht="15">
      <c r="B20" s="9" t="s">
        <v>148</v>
      </c>
      <c r="C20" s="9" t="s">
        <v>149</v>
      </c>
      <c r="D20" s="3">
        <f>(IF(I20&lt;0,-I20,0))</f>
        <v>40</v>
      </c>
      <c r="E20" s="2" t="s">
        <v>127</v>
      </c>
      <c r="F20" s="2" t="str">
        <f t="shared" si="0"/>
        <v>9/1</v>
      </c>
      <c r="G20" s="2">
        <f aca="true" t="shared" si="6" ref="G20:G35">IF(RIGHT(F20,1)="1",1,IF(RIGHT(F20,1)="2",2,IF(RIGHT(F20,1)="3",3,IF(RIGHT(F20,1)="4",4,99))))</f>
        <v>1</v>
      </c>
      <c r="H20" s="2">
        <f t="shared" si="5"/>
        <v>10</v>
      </c>
      <c r="I20" s="10">
        <v>-40</v>
      </c>
      <c r="J20" s="10">
        <f t="shared" si="3"/>
        <v>1213</v>
      </c>
      <c r="K20" s="10"/>
      <c r="M20" s="10">
        <f>IF(E20="1st",(L20-1)*(D20/2)*0.95,-(D20/2))</f>
        <v>-20</v>
      </c>
      <c r="N20" s="10"/>
      <c r="P20" s="10">
        <f>IF(E20="1st",(O20-1)*(D20/2)*0.95,IF(E20="Placed",(O20-1)*(D20/2)*0.95,-(D20/2)))</f>
        <v>-20</v>
      </c>
      <c r="Q20" s="2">
        <f>P20+M20</f>
        <v>-40</v>
      </c>
      <c r="R20" s="2">
        <f>IF(O20&gt;0,D20/2,D20)</f>
        <v>40</v>
      </c>
      <c r="S20" s="3">
        <f t="shared" si="4"/>
        <v>994.4100000000001</v>
      </c>
      <c r="T20" s="3"/>
    </row>
    <row r="21" spans="1:20" ht="15">
      <c r="A21" s="1">
        <v>42128</v>
      </c>
      <c r="B21" s="9" t="s">
        <v>150</v>
      </c>
      <c r="C21" s="9" t="s">
        <v>151</v>
      </c>
      <c r="D21" s="3">
        <v>20</v>
      </c>
      <c r="E21" s="2" t="s">
        <v>43</v>
      </c>
      <c r="F21" s="2" t="str">
        <f t="shared" si="0"/>
        <v>10/1</v>
      </c>
      <c r="G21" s="2">
        <f t="shared" si="6"/>
        <v>1</v>
      </c>
      <c r="H21" s="2">
        <f t="shared" si="5"/>
        <v>11</v>
      </c>
      <c r="I21" s="10">
        <v>15</v>
      </c>
      <c r="J21" s="10">
        <f t="shared" si="3"/>
        <v>1228</v>
      </c>
      <c r="K21" s="10"/>
      <c r="L21" s="2">
        <v>9.6</v>
      </c>
      <c r="M21" s="10">
        <f>IF(E21="1st",(L21-1)*(D21/2)*0.95,-(D21/2))</f>
        <v>-10</v>
      </c>
      <c r="N21" s="10"/>
      <c r="O21" s="2">
        <v>2.83</v>
      </c>
      <c r="P21" s="10">
        <f>IF(E21="1st",(O21-1)*(D21/2)*0.95,IF(E21="Placed",(O21-1)*(D21/2)*0.95,-(D21/2)))</f>
        <v>17.385</v>
      </c>
      <c r="Q21" s="2">
        <f>P21+M21</f>
        <v>7.385000000000002</v>
      </c>
      <c r="R21" s="2">
        <f>IF(O21&gt;0,D21/2,D21)</f>
        <v>10</v>
      </c>
      <c r="S21" s="3">
        <f t="shared" si="4"/>
        <v>1001.7950000000001</v>
      </c>
      <c r="T21" s="3"/>
    </row>
    <row r="22" spans="2:20" ht="15">
      <c r="B22" s="9" t="s">
        <v>152</v>
      </c>
      <c r="C22" s="9" t="s">
        <v>153</v>
      </c>
      <c r="D22" s="3">
        <v>20</v>
      </c>
      <c r="E22" s="2" t="s">
        <v>117</v>
      </c>
      <c r="F22" s="2" t="str">
        <f t="shared" si="0"/>
        <v>9/1</v>
      </c>
      <c r="G22" s="2">
        <f t="shared" si="6"/>
        <v>1</v>
      </c>
      <c r="H22" s="2">
        <f t="shared" si="5"/>
        <v>10</v>
      </c>
      <c r="I22" s="10">
        <v>180</v>
      </c>
      <c r="J22" s="10">
        <f t="shared" si="3"/>
        <v>1408</v>
      </c>
      <c r="K22" s="10"/>
      <c r="L22" s="2">
        <v>8.04</v>
      </c>
      <c r="M22" s="10">
        <f>IF(E22="1st",(L22-1)*(D22)*0.95,-(D22))</f>
        <v>133.76</v>
      </c>
      <c r="N22" s="10"/>
      <c r="P22" s="10"/>
      <c r="Q22" s="2">
        <f>P22+M22</f>
        <v>133.76</v>
      </c>
      <c r="R22" s="2">
        <f>IF(O22&gt;0,D22/2,D22)</f>
        <v>20</v>
      </c>
      <c r="S22" s="3">
        <f t="shared" si="4"/>
        <v>1135.555</v>
      </c>
      <c r="T22" s="3"/>
    </row>
    <row r="23" spans="2:20" ht="15">
      <c r="B23" s="9" t="s">
        <v>154</v>
      </c>
      <c r="C23" s="9" t="s">
        <v>155</v>
      </c>
      <c r="D23" s="3">
        <f>(IF(I23&lt;0,-I23,0))</f>
        <v>20</v>
      </c>
      <c r="E23" s="2" t="s">
        <v>113</v>
      </c>
      <c r="F23" s="2" t="str">
        <f t="shared" si="0"/>
        <v>7/2</v>
      </c>
      <c r="G23" s="2">
        <f t="shared" si="6"/>
        <v>2</v>
      </c>
      <c r="H23" s="2">
        <f t="shared" si="5"/>
        <v>4.5</v>
      </c>
      <c r="I23" s="10">
        <v>-20</v>
      </c>
      <c r="J23" s="10">
        <f t="shared" si="3"/>
        <v>1388</v>
      </c>
      <c r="K23" s="10"/>
      <c r="M23" s="10">
        <f>IF(E23="1st",(L23-1)*(D23)*0.95,-(D23))</f>
        <v>-20</v>
      </c>
      <c r="N23" s="10"/>
      <c r="P23" s="10"/>
      <c r="Q23" s="2">
        <f>P23+M23</f>
        <v>-20</v>
      </c>
      <c r="R23" s="2">
        <f>IF(O23&gt;0,D23/2,D23)</f>
        <v>20</v>
      </c>
      <c r="S23" s="3">
        <f t="shared" si="4"/>
        <v>1115.555</v>
      </c>
      <c r="T23" s="3"/>
    </row>
    <row r="24" spans="1:20" ht="15">
      <c r="A24" s="1">
        <v>42130</v>
      </c>
      <c r="B24" s="9" t="s">
        <v>156</v>
      </c>
      <c r="C24" s="9" t="s">
        <v>157</v>
      </c>
      <c r="D24" s="3">
        <v>40</v>
      </c>
      <c r="E24" s="2" t="s">
        <v>117</v>
      </c>
      <c r="F24" s="2" t="str">
        <f t="shared" si="0"/>
        <v>12/1</v>
      </c>
      <c r="G24" s="2">
        <f t="shared" si="6"/>
        <v>1</v>
      </c>
      <c r="H24" s="2">
        <f t="shared" si="5"/>
        <v>13</v>
      </c>
      <c r="I24" s="10">
        <v>300</v>
      </c>
      <c r="J24" s="10">
        <f t="shared" si="3"/>
        <v>1688</v>
      </c>
      <c r="K24" s="10"/>
      <c r="L24" s="2">
        <v>14.63</v>
      </c>
      <c r="M24" s="10">
        <f>IF(E24="1st",(L24-1)*(D24/2)*0.95,-(D24/2))</f>
        <v>258.97</v>
      </c>
      <c r="N24" s="10"/>
      <c r="O24" s="2">
        <v>3.59</v>
      </c>
      <c r="P24" s="10">
        <f>IF(E24="1st",(O24-1)*(D24/2)*0.95,IF(E24="Placed",(O24-1)*(D24/2)*0.95,-(D24/2)))</f>
        <v>49.21</v>
      </c>
      <c r="Q24" s="2">
        <f>P24+M24</f>
        <v>308.18</v>
      </c>
      <c r="R24" s="2">
        <f>IF(O24&gt;0,D24/2,D24)</f>
        <v>20</v>
      </c>
      <c r="S24" s="3">
        <f t="shared" si="4"/>
        <v>1423.7350000000001</v>
      </c>
      <c r="T24" s="3"/>
    </row>
    <row r="25" spans="2:20" ht="15">
      <c r="B25" s="9" t="s">
        <v>158</v>
      </c>
      <c r="C25" s="9" t="s">
        <v>159</v>
      </c>
      <c r="D25" s="3">
        <f aca="true" t="shared" si="7" ref="D25:D30">(IF(I25&lt;0,-I25,0))</f>
        <v>40</v>
      </c>
      <c r="E25" s="2" t="s">
        <v>160</v>
      </c>
      <c r="F25" s="2" t="str">
        <f t="shared" si="0"/>
        <v>5/1</v>
      </c>
      <c r="G25" s="2">
        <f t="shared" si="6"/>
        <v>1</v>
      </c>
      <c r="H25" s="2">
        <f t="shared" si="5"/>
        <v>6</v>
      </c>
      <c r="I25" s="10">
        <v>-40</v>
      </c>
      <c r="J25" s="10">
        <f t="shared" si="3"/>
        <v>1648</v>
      </c>
      <c r="K25" s="10"/>
      <c r="M25" s="10">
        <f>IF(E25="1st",(L25-1)*(D25/2)*0.95,-(D25/2))</f>
        <v>-20</v>
      </c>
      <c r="N25" s="10"/>
      <c r="P25" s="10">
        <f>IF(E25="1st",(O25-1)*(D25/2)*0.95,IF(E25="Placed",(O25-1)*(D25/2)*0.95,-(D25/2)))</f>
        <v>-20</v>
      </c>
      <c r="Q25" s="2">
        <f>P25+M25</f>
        <v>-40</v>
      </c>
      <c r="R25" s="2">
        <f>IF(O25&gt;0,D25/2,D25)</f>
        <v>40</v>
      </c>
      <c r="S25" s="3">
        <f t="shared" si="4"/>
        <v>1383.7350000000001</v>
      </c>
      <c r="T25" s="3"/>
    </row>
    <row r="26" spans="1:20" ht="15">
      <c r="A26" s="1">
        <v>42131</v>
      </c>
      <c r="B26" s="9" t="s">
        <v>161</v>
      </c>
      <c r="C26" s="9" t="s">
        <v>162</v>
      </c>
      <c r="D26" s="3">
        <f t="shared" si="7"/>
        <v>20</v>
      </c>
      <c r="E26" s="2" t="s">
        <v>133</v>
      </c>
      <c r="F26" s="2" t="str">
        <f t="shared" si="0"/>
        <v>16/1</v>
      </c>
      <c r="G26" s="2">
        <f t="shared" si="6"/>
        <v>1</v>
      </c>
      <c r="H26" s="2">
        <f t="shared" si="5"/>
        <v>17</v>
      </c>
      <c r="I26" s="10">
        <v>-20</v>
      </c>
      <c r="J26" s="10">
        <f t="shared" si="3"/>
        <v>1628</v>
      </c>
      <c r="K26" s="10"/>
      <c r="M26" s="10">
        <f>IF(E26="1st",(L26-1)*(D26/2)*0.95,-(D26/2))</f>
        <v>-10</v>
      </c>
      <c r="N26" s="10"/>
      <c r="P26" s="10">
        <f>IF(E26="1st",(O26-1)*(D26/2)*0.95,IF(E26="Placed",(O26-1)*(D26/2)*0.95,-(D26/2)))</f>
        <v>-10</v>
      </c>
      <c r="Q26" s="2">
        <f>P26+M26</f>
        <v>-20</v>
      </c>
      <c r="R26" s="2">
        <f>IF(O26&gt;0,D26/2,D26)</f>
        <v>20</v>
      </c>
      <c r="S26" s="3">
        <f t="shared" si="4"/>
        <v>1363.7350000000001</v>
      </c>
      <c r="T26" s="3"/>
    </row>
    <row r="27" spans="3:20" ht="15">
      <c r="C27" s="9" t="s">
        <v>163</v>
      </c>
      <c r="D27" s="3">
        <f t="shared" si="7"/>
        <v>10</v>
      </c>
      <c r="E27" s="2" t="s">
        <v>164</v>
      </c>
      <c r="F27" s="2" t="str">
        <f t="shared" si="0"/>
        <v>30/1</v>
      </c>
      <c r="G27" s="2">
        <f t="shared" si="6"/>
        <v>1</v>
      </c>
      <c r="H27" s="2">
        <f t="shared" si="5"/>
        <v>31</v>
      </c>
      <c r="I27" s="10">
        <v>-10</v>
      </c>
      <c r="J27" s="10">
        <f t="shared" si="3"/>
        <v>1618</v>
      </c>
      <c r="K27" s="10"/>
      <c r="M27" s="10">
        <f>IF(E27="1st",(L27-1)*(D27)*0.95,-(D27))</f>
        <v>-10</v>
      </c>
      <c r="N27" s="10"/>
      <c r="P27" s="10"/>
      <c r="Q27" s="2">
        <f>P27+M27</f>
        <v>-10</v>
      </c>
      <c r="R27" s="2">
        <f>IF(O27&gt;0,D27/2,D27)</f>
        <v>10</v>
      </c>
      <c r="S27" s="3">
        <f t="shared" si="4"/>
        <v>1353.7350000000001</v>
      </c>
      <c r="T27" s="3"/>
    </row>
    <row r="28" spans="1:20" ht="15">
      <c r="A28" s="1">
        <v>42132</v>
      </c>
      <c r="B28" s="9" t="s">
        <v>165</v>
      </c>
      <c r="C28" s="9" t="s">
        <v>166</v>
      </c>
      <c r="D28" s="3">
        <f t="shared" si="7"/>
        <v>40</v>
      </c>
      <c r="E28" s="2" t="s">
        <v>124</v>
      </c>
      <c r="F28" s="2" t="str">
        <f t="shared" si="0"/>
        <v>12/1</v>
      </c>
      <c r="G28" s="2">
        <f t="shared" si="6"/>
        <v>1</v>
      </c>
      <c r="H28" s="2">
        <f t="shared" si="5"/>
        <v>13</v>
      </c>
      <c r="I28" s="10">
        <v>-40</v>
      </c>
      <c r="J28" s="10">
        <f t="shared" si="3"/>
        <v>1578</v>
      </c>
      <c r="K28" s="10"/>
      <c r="M28" s="10">
        <f>IF(E28="1st",(L28-1)*(D28/2)*0.95,-(D28/2))</f>
        <v>-20</v>
      </c>
      <c r="N28" s="10"/>
      <c r="P28" s="10">
        <f>IF(E28="1st",(O28-1)*(D28/2)*0.95,IF(E28="Placed",(O28-1)*(D28/2)*0.95,-(D28/2)))</f>
        <v>-20</v>
      </c>
      <c r="Q28" s="2">
        <f>P28+M28</f>
        <v>-40</v>
      </c>
      <c r="R28" s="2">
        <f>IF(O28&gt;0,D28/2,D28)</f>
        <v>40</v>
      </c>
      <c r="S28" s="3">
        <f t="shared" si="4"/>
        <v>1313.7350000000001</v>
      </c>
      <c r="T28" s="3"/>
    </row>
    <row r="29" spans="2:20" ht="15">
      <c r="B29" s="9" t="s">
        <v>167</v>
      </c>
      <c r="C29" s="9" t="s">
        <v>168</v>
      </c>
      <c r="D29" s="3">
        <f t="shared" si="7"/>
        <v>40</v>
      </c>
      <c r="E29" s="2" t="s">
        <v>113</v>
      </c>
      <c r="F29" s="2" t="str">
        <f t="shared" si="0"/>
        <v>14/1</v>
      </c>
      <c r="G29" s="2">
        <f t="shared" si="6"/>
        <v>1</v>
      </c>
      <c r="H29" s="2">
        <f t="shared" si="5"/>
        <v>15</v>
      </c>
      <c r="I29" s="10">
        <v>-40</v>
      </c>
      <c r="J29" s="10">
        <f t="shared" si="3"/>
        <v>1538</v>
      </c>
      <c r="K29" s="10"/>
      <c r="M29" s="10">
        <f>IF(E29="1st",(L29-1)*(D29/2)*0.95,-(D29/2))</f>
        <v>-20</v>
      </c>
      <c r="N29" s="10"/>
      <c r="P29" s="10">
        <f>IF(E29="1st",(O29-1)*(D29/2)*0.95,IF(E29="Placed",(O29-1)*(D29/2)*0.95,-(D29/2)))</f>
        <v>-20</v>
      </c>
      <c r="Q29" s="2">
        <f>P29+M29</f>
        <v>-40</v>
      </c>
      <c r="R29" s="2">
        <f>IF(O29&gt;0,D29/2,D29)</f>
        <v>40</v>
      </c>
      <c r="S29" s="3">
        <f t="shared" si="4"/>
        <v>1273.7350000000001</v>
      </c>
      <c r="T29" s="3"/>
    </row>
    <row r="30" spans="1:20" ht="15">
      <c r="A30" s="1">
        <v>42133</v>
      </c>
      <c r="B30" s="9" t="s">
        <v>169</v>
      </c>
      <c r="C30" s="9" t="s">
        <v>170</v>
      </c>
      <c r="D30" s="3">
        <f t="shared" si="7"/>
        <v>40</v>
      </c>
      <c r="E30" s="2" t="s">
        <v>133</v>
      </c>
      <c r="F30" s="2" t="str">
        <f t="shared" si="0"/>
        <v>2/1</v>
      </c>
      <c r="G30" s="2">
        <f t="shared" si="6"/>
        <v>1</v>
      </c>
      <c r="H30" s="2">
        <f t="shared" si="5"/>
        <v>3</v>
      </c>
      <c r="I30" s="10">
        <v>-40</v>
      </c>
      <c r="J30" s="10">
        <f t="shared" si="3"/>
        <v>1498</v>
      </c>
      <c r="K30" s="10"/>
      <c r="M30" s="10">
        <f>IF(E30="1st",(L30-1)*(D30)*0.95,-(D30))</f>
        <v>-40</v>
      </c>
      <c r="N30" s="10"/>
      <c r="P30" s="10"/>
      <c r="Q30" s="2">
        <f>P30+M30</f>
        <v>-40</v>
      </c>
      <c r="R30" s="2">
        <f>IF(O30&gt;0,D30/2,D30)</f>
        <v>40</v>
      </c>
      <c r="S30" s="3">
        <f t="shared" si="4"/>
        <v>1233.7350000000001</v>
      </c>
      <c r="T30" s="3"/>
    </row>
    <row r="31" spans="2:20" ht="15">
      <c r="B31" s="9" t="s">
        <v>171</v>
      </c>
      <c r="C31" s="9" t="s">
        <v>172</v>
      </c>
      <c r="D31" s="3">
        <v>40</v>
      </c>
      <c r="E31" s="2" t="s">
        <v>117</v>
      </c>
      <c r="F31" s="2" t="str">
        <f t="shared" si="0"/>
        <v>10/1</v>
      </c>
      <c r="G31" s="2">
        <f t="shared" si="6"/>
        <v>1</v>
      </c>
      <c r="H31" s="2">
        <f t="shared" si="5"/>
        <v>11</v>
      </c>
      <c r="I31" s="10">
        <v>250</v>
      </c>
      <c r="J31" s="10">
        <f t="shared" si="3"/>
        <v>1748</v>
      </c>
      <c r="K31" s="10"/>
      <c r="L31" s="2">
        <v>7.89</v>
      </c>
      <c r="M31" s="10">
        <f>IF(E31="1st",(L31-1)*(D31/2)*0.95,-(D31/2))</f>
        <v>130.91</v>
      </c>
      <c r="N31" s="10"/>
      <c r="O31" s="2">
        <v>2.56</v>
      </c>
      <c r="P31" s="10">
        <f>IF(E31="1st",(O31-1)*(D31/2)*0.95,IF(E31="Placed",(O31-1)*(D31/2)*0.95,-(D31/2)))</f>
        <v>29.640000000000004</v>
      </c>
      <c r="Q31" s="2">
        <f>P31+M31</f>
        <v>160.55</v>
      </c>
      <c r="R31" s="2">
        <f>IF(O31&gt;0,D31/2,D31)</f>
        <v>20</v>
      </c>
      <c r="S31" s="3">
        <f t="shared" si="4"/>
        <v>1394.285</v>
      </c>
      <c r="T31" s="3"/>
    </row>
    <row r="32" spans="3:20" ht="15">
      <c r="C32" s="9" t="s">
        <v>173</v>
      </c>
      <c r="D32" s="3">
        <f>(IF(I32&lt;0,-I32,0))</f>
        <v>20</v>
      </c>
      <c r="E32" s="2" t="s">
        <v>174</v>
      </c>
      <c r="F32" s="2" t="str">
        <f t="shared" si="0"/>
        <v>20/1</v>
      </c>
      <c r="G32" s="2">
        <f t="shared" si="6"/>
        <v>1</v>
      </c>
      <c r="H32" s="2">
        <f t="shared" si="5"/>
        <v>21</v>
      </c>
      <c r="I32" s="10">
        <v>-20</v>
      </c>
      <c r="J32" s="10">
        <f t="shared" si="3"/>
        <v>1728</v>
      </c>
      <c r="K32" s="10"/>
      <c r="M32" s="10">
        <f>IF(E32="1st",(L32-1)*(D32/2)*0.95,-(D32/2))</f>
        <v>-10</v>
      </c>
      <c r="N32" s="10"/>
      <c r="P32" s="10">
        <f>IF(E32="1st",(O32-1)*(D32/2)*0.95,IF(E32="Placed",(O32-1)*(D32/2)*0.95,-(D32/2)))</f>
        <v>-10</v>
      </c>
      <c r="Q32" s="2">
        <f>P32+M32</f>
        <v>-20</v>
      </c>
      <c r="R32" s="2">
        <f>IF(O32&gt;0,D32/2,D32)</f>
        <v>20</v>
      </c>
      <c r="S32" s="3">
        <f t="shared" si="4"/>
        <v>1374.285</v>
      </c>
      <c r="T32" s="3"/>
    </row>
    <row r="33" spans="1:20" ht="15">
      <c r="A33" s="1">
        <v>42134</v>
      </c>
      <c r="B33" s="9" t="s">
        <v>175</v>
      </c>
      <c r="C33" s="9" t="s">
        <v>176</v>
      </c>
      <c r="D33" s="3">
        <f>(IF(I33&lt;0,-I33,0))</f>
        <v>40</v>
      </c>
      <c r="E33" s="2" t="s">
        <v>109</v>
      </c>
      <c r="F33" s="2" t="str">
        <f t="shared" si="0"/>
        <v>6/4</v>
      </c>
      <c r="G33" s="2">
        <f t="shared" si="6"/>
        <v>4</v>
      </c>
      <c r="H33" s="2">
        <f t="shared" si="5"/>
        <v>2.5</v>
      </c>
      <c r="I33" s="10">
        <v>-40</v>
      </c>
      <c r="J33" s="10">
        <f t="shared" si="3"/>
        <v>1688</v>
      </c>
      <c r="K33" s="10"/>
      <c r="M33" s="10">
        <f>IF(E33="1st",(L33-1)*(D33)*0.95,-(D33))</f>
        <v>-40</v>
      </c>
      <c r="N33" s="10"/>
      <c r="P33" s="10"/>
      <c r="Q33" s="2">
        <f>P33+M33</f>
        <v>-40</v>
      </c>
      <c r="R33" s="2">
        <f>IF(O33&gt;0,D33/2,D33)</f>
        <v>40</v>
      </c>
      <c r="S33" s="3">
        <f t="shared" si="4"/>
        <v>1334.285</v>
      </c>
      <c r="T33" s="3"/>
    </row>
    <row r="34" spans="2:20" ht="15">
      <c r="B34" s="12" t="s">
        <v>177</v>
      </c>
      <c r="C34" s="9" t="s">
        <v>178</v>
      </c>
      <c r="D34" s="3">
        <f>(IF(I34&lt;0,-I34,0))</f>
        <v>30</v>
      </c>
      <c r="E34" s="2" t="s">
        <v>179</v>
      </c>
      <c r="F34" s="2" t="str">
        <f t="shared" si="0"/>
        <v>16/1</v>
      </c>
      <c r="G34" s="2">
        <f t="shared" si="6"/>
        <v>1</v>
      </c>
      <c r="H34" s="2">
        <f t="shared" si="5"/>
        <v>17</v>
      </c>
      <c r="I34" s="10">
        <v>-30</v>
      </c>
      <c r="J34" s="10">
        <f t="shared" si="3"/>
        <v>1658</v>
      </c>
      <c r="K34" s="10"/>
      <c r="M34" s="10">
        <f>IF(E34="1st",(L34-1)*(D34/2)*0.95,-(D34/2))</f>
        <v>-15</v>
      </c>
      <c r="N34" s="10"/>
      <c r="P34" s="10">
        <f>IF(E34="1st",(O34-1)*(D34/2)*0.95,IF(E34="Placed",(O34-1)*(D34/2)*0.95,-(D34/2)))</f>
        <v>-15</v>
      </c>
      <c r="Q34" s="2">
        <f>P34+M34</f>
        <v>-30</v>
      </c>
      <c r="R34" s="2">
        <f>IF(O34&gt;0,D34/2,D34)</f>
        <v>30</v>
      </c>
      <c r="S34" s="3">
        <f t="shared" si="4"/>
        <v>1304.285</v>
      </c>
      <c r="T34" s="3"/>
    </row>
    <row r="35" spans="3:20" ht="15">
      <c r="C35" s="9" t="s">
        <v>180</v>
      </c>
      <c r="D35" s="3">
        <v>30</v>
      </c>
      <c r="E35" s="2" t="s">
        <v>117</v>
      </c>
      <c r="F35" s="2" t="str">
        <f aca="true" t="shared" si="8" ref="F35:F66">RIGHT(C35,LEN(C35)-FIND("@",C35)-1)</f>
        <v>12/1</v>
      </c>
      <c r="G35" s="2">
        <f t="shared" si="6"/>
        <v>1</v>
      </c>
      <c r="H35" s="2">
        <f t="shared" si="5"/>
        <v>13</v>
      </c>
      <c r="I35" s="10">
        <v>225</v>
      </c>
      <c r="J35" s="10">
        <f t="shared" si="3"/>
        <v>1883</v>
      </c>
      <c r="K35" s="10"/>
      <c r="L35" s="2">
        <v>5.5</v>
      </c>
      <c r="M35" s="10">
        <f>IF(E35="1st",(L35-1)*(D35/2)*0.95,-(D35/2))</f>
        <v>64.125</v>
      </c>
      <c r="N35" s="10"/>
      <c r="O35" s="2">
        <f>((L35-1)/4)+1</f>
        <v>2.125</v>
      </c>
      <c r="P35" s="10">
        <f>IF(E35="1st",(O35-1)*(D35/2)*0.95,IF(E35="Placed",(O35-1)*(D35/2)*0.95,-(D35/2)))</f>
        <v>16.03125</v>
      </c>
      <c r="Q35" s="2">
        <f>P35+M35</f>
        <v>80.15625</v>
      </c>
      <c r="R35" s="2">
        <f>IF(O35&gt;0,D35/2,D35)</f>
        <v>15</v>
      </c>
      <c r="S35" s="3">
        <f t="shared" si="4"/>
        <v>1384.44125</v>
      </c>
      <c r="T35" s="3"/>
    </row>
    <row r="36" spans="1:20" ht="15">
      <c r="A36" s="1">
        <v>42135</v>
      </c>
      <c r="B36" s="9" t="s">
        <v>181</v>
      </c>
      <c r="C36" s="9" t="s">
        <v>182</v>
      </c>
      <c r="D36" s="3">
        <v>40</v>
      </c>
      <c r="E36" s="2" t="s">
        <v>43</v>
      </c>
      <c r="F36" s="2" t="str">
        <f t="shared" si="8"/>
        <v>8/1  1/5 1-2-3</v>
      </c>
      <c r="G36" s="2">
        <v>1</v>
      </c>
      <c r="H36" s="2">
        <f t="shared" si="5"/>
        <v>9</v>
      </c>
      <c r="I36" s="10">
        <v>12</v>
      </c>
      <c r="J36" s="10">
        <f t="shared" si="3"/>
        <v>1895</v>
      </c>
      <c r="K36" s="10"/>
      <c r="M36" s="10">
        <f>IF(E36="1st",(L36-1)*(D36/2)*0.95,-(D36/2))</f>
        <v>-20</v>
      </c>
      <c r="N36" s="10"/>
      <c r="O36" s="2">
        <v>2.78</v>
      </c>
      <c r="P36" s="10">
        <f>IF(E36="1st",(O36-1)*(D36/2)*0.95,IF(E36="Placed",(O36-1)*(D36/2)*0.95,-(D36/2)))</f>
        <v>33.82</v>
      </c>
      <c r="Q36" s="2">
        <f>P36+M36</f>
        <v>13.82</v>
      </c>
      <c r="R36" s="2">
        <f>IF(O36&gt;0,D36/2,D36)</f>
        <v>20</v>
      </c>
      <c r="S36" s="3">
        <f t="shared" si="4"/>
        <v>1398.26125</v>
      </c>
      <c r="T36" s="3"/>
    </row>
    <row r="37" spans="1:20" ht="15">
      <c r="A37" s="1">
        <v>42137</v>
      </c>
      <c r="B37" s="2" t="s">
        <v>183</v>
      </c>
      <c r="C37" s="9" t="s">
        <v>184</v>
      </c>
      <c r="D37" s="3">
        <f>(IF(I37&lt;0,-I37,0))</f>
        <v>60</v>
      </c>
      <c r="E37" s="2" t="s">
        <v>113</v>
      </c>
      <c r="F37" s="2" t="str">
        <f t="shared" si="8"/>
        <v>10/1</v>
      </c>
      <c r="G37" s="2">
        <f aca="true" t="shared" si="9" ref="G37:G48">IF(RIGHT(F37,1)="1",1,IF(RIGHT(F37,1)="2",2,IF(RIGHT(F37,1)="3",3,IF(RIGHT(F37,1)="4",4,99))))</f>
        <v>1</v>
      </c>
      <c r="H37" s="2">
        <f t="shared" si="5"/>
        <v>11</v>
      </c>
      <c r="I37" s="10">
        <v>-60</v>
      </c>
      <c r="J37" s="10">
        <f t="shared" si="3"/>
        <v>1835</v>
      </c>
      <c r="K37" s="10"/>
      <c r="M37" s="10">
        <f>IF(E37="1st",(L37-1)*(D37/2)*0.95,-(D37/2))</f>
        <v>-30</v>
      </c>
      <c r="N37" s="10"/>
      <c r="P37" s="10">
        <f>IF(E37="1st",(O37-1)*(D37/2)*0.95,IF(E37="Placed",(O37-1)*(D37/2)*0.95,-(D37/2)))</f>
        <v>-30</v>
      </c>
      <c r="Q37" s="2">
        <f>P37+M37</f>
        <v>-60</v>
      </c>
      <c r="R37" s="2">
        <f>IF(O37&gt;0,D37/2,D37)</f>
        <v>60</v>
      </c>
      <c r="S37" s="3">
        <f t="shared" si="4"/>
        <v>1338.26125</v>
      </c>
      <c r="T37" s="3"/>
    </row>
    <row r="38" spans="2:20" ht="15">
      <c r="B38" s="2" t="s">
        <v>185</v>
      </c>
      <c r="C38" s="9" t="s">
        <v>186</v>
      </c>
      <c r="D38" s="3">
        <f>(IF(I38&lt;0,-I38,0))</f>
        <v>60</v>
      </c>
      <c r="E38" s="2" t="s">
        <v>124</v>
      </c>
      <c r="F38" s="2" t="str">
        <f t="shared" si="8"/>
        <v>6/1</v>
      </c>
      <c r="G38" s="2">
        <f t="shared" si="9"/>
        <v>1</v>
      </c>
      <c r="H38" s="2">
        <f t="shared" si="5"/>
        <v>7</v>
      </c>
      <c r="I38" s="10">
        <v>-60</v>
      </c>
      <c r="J38" s="10">
        <f t="shared" si="3"/>
        <v>1775</v>
      </c>
      <c r="K38" s="10"/>
      <c r="M38" s="10">
        <f>IF(E38="1st",(L38-1)*(D38/2)*0.95,-(D38/2))</f>
        <v>-30</v>
      </c>
      <c r="N38" s="10"/>
      <c r="P38" s="10">
        <f>IF(E38="1st",(O38-1)*(D38/2)*0.95,IF(E38="Placed",(O38-1)*(D38/2)*0.95,-(D38/2)))</f>
        <v>-30</v>
      </c>
      <c r="Q38" s="2">
        <f>P38+M38</f>
        <v>-60</v>
      </c>
      <c r="R38" s="2">
        <f>IF(O38&gt;0,D38/2,D38)</f>
        <v>60</v>
      </c>
      <c r="S38" s="3">
        <f t="shared" si="4"/>
        <v>1278.26125</v>
      </c>
      <c r="T38" s="3"/>
    </row>
    <row r="39" spans="1:20" ht="15">
      <c r="A39" s="1">
        <v>42138</v>
      </c>
      <c r="B39" s="2" t="s">
        <v>187</v>
      </c>
      <c r="C39" s="9" t="s">
        <v>188</v>
      </c>
      <c r="D39" s="3">
        <f>(IF(I39&lt;0,-I39,0))</f>
        <v>40</v>
      </c>
      <c r="E39" s="2" t="s">
        <v>124</v>
      </c>
      <c r="F39" s="2" t="str">
        <f t="shared" si="8"/>
        <v>9/1</v>
      </c>
      <c r="G39" s="2">
        <f t="shared" si="9"/>
        <v>1</v>
      </c>
      <c r="H39" s="2">
        <f t="shared" si="5"/>
        <v>10</v>
      </c>
      <c r="I39" s="10">
        <v>-40</v>
      </c>
      <c r="J39" s="10">
        <f t="shared" si="3"/>
        <v>1735</v>
      </c>
      <c r="K39" s="10"/>
      <c r="M39" s="10">
        <f>IF(E39="1st",(L39-1)*(D39/2)*0.95,-(D39/2))</f>
        <v>-20</v>
      </c>
      <c r="N39" s="10"/>
      <c r="P39" s="10">
        <f>IF(E39="1st",(O39-1)*(D39/2)*0.95,IF(E39="Placed",(O39-1)*(D39/2)*0.95,-(D39/2)))</f>
        <v>-20</v>
      </c>
      <c r="Q39" s="2">
        <f>P39+M39</f>
        <v>-40</v>
      </c>
      <c r="R39" s="2">
        <f>IF(O39&gt;0,D39/2,D39)</f>
        <v>40</v>
      </c>
      <c r="S39" s="3">
        <f t="shared" si="4"/>
        <v>1238.26125</v>
      </c>
      <c r="T39" s="3"/>
    </row>
    <row r="40" spans="1:20" ht="15">
      <c r="A40" s="1">
        <v>42139</v>
      </c>
      <c r="B40" s="2" t="s">
        <v>185</v>
      </c>
      <c r="C40" s="9" t="s">
        <v>189</v>
      </c>
      <c r="D40" s="3">
        <f>(IF(I40&lt;0,-I40,0))</f>
        <v>20</v>
      </c>
      <c r="E40" s="2" t="s">
        <v>164</v>
      </c>
      <c r="F40" s="2" t="str">
        <f t="shared" si="8"/>
        <v>6.42/1</v>
      </c>
      <c r="G40" s="2">
        <f t="shared" si="9"/>
        <v>1</v>
      </c>
      <c r="H40" s="2">
        <f t="shared" si="5"/>
        <v>7.42</v>
      </c>
      <c r="I40" s="10">
        <v>-20</v>
      </c>
      <c r="J40" s="10">
        <f t="shared" si="3"/>
        <v>1715</v>
      </c>
      <c r="K40" s="10"/>
      <c r="M40" s="10">
        <f>IF(E40="1st",(L40-1)*(D40)*0.95,-(D40))</f>
        <v>-20</v>
      </c>
      <c r="N40" s="10"/>
      <c r="P40" s="10"/>
      <c r="Q40" s="2">
        <f>P40+M40</f>
        <v>-20</v>
      </c>
      <c r="R40" s="2">
        <f>IF(O40&gt;0,D40/2,D40)</f>
        <v>20</v>
      </c>
      <c r="S40" s="3">
        <f t="shared" si="4"/>
        <v>1218.26125</v>
      </c>
      <c r="T40" s="3"/>
    </row>
    <row r="41" spans="3:20" ht="15">
      <c r="C41" s="9" t="s">
        <v>190</v>
      </c>
      <c r="D41" s="3">
        <f>(IF(I41&lt;0,-I41,0))</f>
        <v>20</v>
      </c>
      <c r="E41" s="2" t="s">
        <v>191</v>
      </c>
      <c r="F41" s="2" t="str">
        <f t="shared" si="8"/>
        <v>6.42/1</v>
      </c>
      <c r="G41" s="2">
        <f t="shared" si="9"/>
        <v>1</v>
      </c>
      <c r="H41" s="2">
        <f t="shared" si="5"/>
        <v>7.42</v>
      </c>
      <c r="I41" s="10">
        <v>-20</v>
      </c>
      <c r="J41" s="10">
        <f t="shared" si="3"/>
        <v>1695</v>
      </c>
      <c r="K41" s="10"/>
      <c r="M41" s="10">
        <f>IF(E41="1st",(L41-1)*(D41)*0.95,-(D41))</f>
        <v>-20</v>
      </c>
      <c r="N41" s="10"/>
      <c r="P41" s="10"/>
      <c r="Q41" s="2">
        <f>P41+M41</f>
        <v>-20</v>
      </c>
      <c r="R41" s="2">
        <f>IF(O41&gt;0,D41/2,D41)</f>
        <v>20</v>
      </c>
      <c r="S41" s="3">
        <f t="shared" si="4"/>
        <v>1198.26125</v>
      </c>
      <c r="T41" s="3"/>
    </row>
    <row r="42" spans="2:20" ht="15">
      <c r="B42" s="2" t="s">
        <v>192</v>
      </c>
      <c r="C42" s="9" t="s">
        <v>193</v>
      </c>
      <c r="D42" s="3">
        <v>40</v>
      </c>
      <c r="E42" s="2" t="s">
        <v>43</v>
      </c>
      <c r="F42" s="2" t="str">
        <f t="shared" si="8"/>
        <v>15/2</v>
      </c>
      <c r="G42" s="2">
        <f t="shared" si="9"/>
        <v>2</v>
      </c>
      <c r="H42" s="2">
        <f t="shared" si="5"/>
        <v>8.5</v>
      </c>
      <c r="I42" s="10">
        <v>10</v>
      </c>
      <c r="J42" s="10">
        <f t="shared" si="3"/>
        <v>1705</v>
      </c>
      <c r="K42" s="10"/>
      <c r="M42" s="10">
        <f>IF(E42="1st",(L42-1)*(D42/2)*0.95,-(D42/2))</f>
        <v>-20</v>
      </c>
      <c r="N42" s="10"/>
      <c r="O42" s="2">
        <v>2.48</v>
      </c>
      <c r="P42" s="10">
        <f>IF(E42="1st",(O42-1)*(D42/2)*0.95,IF(E42="Placed",(O42-1)*(D42/2)*0.95,-(D42/2)))</f>
        <v>28.120000000000005</v>
      </c>
      <c r="Q42" s="2">
        <f>P42+M42</f>
        <v>8.120000000000005</v>
      </c>
      <c r="R42" s="2">
        <f>IF(O42&gt;0,D42/2,D42)</f>
        <v>20</v>
      </c>
      <c r="S42" s="3">
        <f t="shared" si="4"/>
        <v>1206.38125</v>
      </c>
      <c r="T42" s="3"/>
    </row>
    <row r="43" spans="2:20" ht="15">
      <c r="B43" s="2" t="s">
        <v>194</v>
      </c>
      <c r="C43" s="9" t="s">
        <v>195</v>
      </c>
      <c r="D43" s="3">
        <v>40</v>
      </c>
      <c r="E43" s="2" t="s">
        <v>43</v>
      </c>
      <c r="F43" s="2" t="str">
        <f t="shared" si="8"/>
        <v>13/2</v>
      </c>
      <c r="G43" s="2">
        <f t="shared" si="9"/>
        <v>2</v>
      </c>
      <c r="H43" s="2">
        <f t="shared" si="5"/>
        <v>7.5</v>
      </c>
      <c r="I43" s="10">
        <v>12.5</v>
      </c>
      <c r="J43" s="10">
        <f t="shared" si="3"/>
        <v>1717.5</v>
      </c>
      <c r="K43" s="10"/>
      <c r="M43" s="10">
        <f>IF(E43="1st",(L43-1)*(D43/2)*0.95,-(D43/2))</f>
        <v>-20</v>
      </c>
      <c r="N43" s="10"/>
      <c r="O43" s="2">
        <v>2.38</v>
      </c>
      <c r="P43" s="10">
        <f>IF(E43="1st",(O43-1)*(D43/2)*0.95,IF(E43="Placed",(O43-1)*(D43/2)*0.95,-(D43/2)))</f>
        <v>26.22</v>
      </c>
      <c r="Q43" s="2">
        <f>P43+M43</f>
        <v>6.219999999999999</v>
      </c>
      <c r="R43" s="2">
        <f>IF(O43&gt;0,D43/2,D43)</f>
        <v>20</v>
      </c>
      <c r="S43" s="3">
        <f t="shared" si="4"/>
        <v>1212.60125</v>
      </c>
      <c r="T43" s="3"/>
    </row>
    <row r="44" spans="1:20" ht="15">
      <c r="A44" s="1">
        <v>42140</v>
      </c>
      <c r="B44" s="9" t="s">
        <v>196</v>
      </c>
      <c r="C44" s="9" t="s">
        <v>197</v>
      </c>
      <c r="D44" s="3">
        <f>(IF(I44&lt;0,-I44,0))</f>
        <v>60</v>
      </c>
      <c r="E44" s="2" t="s">
        <v>160</v>
      </c>
      <c r="F44" s="2" t="str">
        <f t="shared" si="8"/>
        <v>8/1</v>
      </c>
      <c r="G44" s="2">
        <f t="shared" si="9"/>
        <v>1</v>
      </c>
      <c r="H44" s="2">
        <f t="shared" si="5"/>
        <v>9</v>
      </c>
      <c r="I44" s="10">
        <v>-60</v>
      </c>
      <c r="J44" s="10">
        <f t="shared" si="3"/>
        <v>1657.5</v>
      </c>
      <c r="K44" s="10"/>
      <c r="M44" s="10">
        <f>IF(E44="1st",(L44-1)*(D44/2)*0.95,-(D44/2))</f>
        <v>-30</v>
      </c>
      <c r="N44" s="10"/>
      <c r="P44" s="10">
        <f>IF(E44="1st",(O44-1)*(D44/2)*0.95,IF(E44="Placed",(O44-1)*(D44/2)*0.95,-(D44/2)))</f>
        <v>-30</v>
      </c>
      <c r="Q44" s="2">
        <f>P44+M44</f>
        <v>-60</v>
      </c>
      <c r="R44" s="2">
        <f>IF(O44&gt;0,D44/2,D44)</f>
        <v>60</v>
      </c>
      <c r="S44" s="3">
        <f t="shared" si="4"/>
        <v>1152.60125</v>
      </c>
      <c r="T44" s="3"/>
    </row>
    <row r="45" spans="2:20" ht="15">
      <c r="B45" s="9" t="s">
        <v>198</v>
      </c>
      <c r="C45" s="9" t="s">
        <v>199</v>
      </c>
      <c r="D45" s="3">
        <v>60</v>
      </c>
      <c r="E45" s="2" t="s">
        <v>117</v>
      </c>
      <c r="F45" s="2" t="str">
        <f t="shared" si="8"/>
        <v>5/1</v>
      </c>
      <c r="G45" s="2">
        <f t="shared" si="9"/>
        <v>1</v>
      </c>
      <c r="H45" s="2">
        <f t="shared" si="5"/>
        <v>6</v>
      </c>
      <c r="I45" s="10">
        <v>187.5</v>
      </c>
      <c r="J45" s="10">
        <f t="shared" si="3"/>
        <v>1845</v>
      </c>
      <c r="K45" s="10"/>
      <c r="L45" s="2">
        <v>5.6</v>
      </c>
      <c r="M45" s="10">
        <f>IF(E45="1st",(L45-1)*(D45/2)*0.95,-(D45/2))</f>
        <v>131.10000000000002</v>
      </c>
      <c r="N45" s="10"/>
      <c r="O45" s="2">
        <v>1.7000000000000002</v>
      </c>
      <c r="P45" s="10">
        <f>IF(E45="1st",(O45-1)*(D45/2)*0.95,IF(E45="Placed",(O45-1)*(D45/2)*0.95,-(D45/2)))</f>
        <v>19.950000000000006</v>
      </c>
      <c r="Q45" s="2">
        <f>P45+M45</f>
        <v>151.05000000000004</v>
      </c>
      <c r="R45" s="2">
        <f>IF(O45&gt;0,D45/2,D45)</f>
        <v>30</v>
      </c>
      <c r="S45" s="3">
        <f t="shared" si="4"/>
        <v>1303.65125</v>
      </c>
      <c r="T45" s="3"/>
    </row>
    <row r="46" spans="1:20" ht="15">
      <c r="A46" s="1">
        <v>42141</v>
      </c>
      <c r="B46" s="9" t="s">
        <v>200</v>
      </c>
      <c r="C46" s="9" t="s">
        <v>201</v>
      </c>
      <c r="D46" s="3">
        <v>60</v>
      </c>
      <c r="E46" s="2" t="s">
        <v>117</v>
      </c>
      <c r="F46" s="2" t="str">
        <f t="shared" si="8"/>
        <v>5/2</v>
      </c>
      <c r="G46" s="2">
        <f t="shared" si="9"/>
        <v>2</v>
      </c>
      <c r="H46" s="2">
        <f t="shared" si="5"/>
        <v>3.5</v>
      </c>
      <c r="I46" s="10">
        <v>75</v>
      </c>
      <c r="J46" s="10">
        <f t="shared" si="3"/>
        <v>1920</v>
      </c>
      <c r="K46" s="10"/>
      <c r="L46" s="2">
        <v>2.47</v>
      </c>
      <c r="M46" s="10">
        <f>IF(E46="1st",(L46-1)*(D46)*0.95,-(D46))</f>
        <v>83.79000000000002</v>
      </c>
      <c r="N46" s="10"/>
      <c r="P46" s="10"/>
      <c r="Q46" s="2">
        <f>P46+M46</f>
        <v>83.79000000000002</v>
      </c>
      <c r="R46" s="2">
        <f>IF(O46&gt;0,D46/2,D46)</f>
        <v>60</v>
      </c>
      <c r="S46" s="3">
        <f t="shared" si="4"/>
        <v>1387.4412499999999</v>
      </c>
      <c r="T46" s="3"/>
    </row>
    <row r="47" spans="1:20" ht="15">
      <c r="A47" s="1">
        <v>42142</v>
      </c>
      <c r="B47" s="9" t="s">
        <v>202</v>
      </c>
      <c r="C47" s="9" t="s">
        <v>203</v>
      </c>
      <c r="D47" s="3">
        <f>(IF(I47&lt;0,-I47,0))</f>
        <v>20</v>
      </c>
      <c r="E47" s="2" t="s">
        <v>113</v>
      </c>
      <c r="F47" s="2" t="str">
        <f t="shared" si="8"/>
        <v>10/1</v>
      </c>
      <c r="G47" s="2">
        <f t="shared" si="9"/>
        <v>1</v>
      </c>
      <c r="H47" s="2">
        <f t="shared" si="5"/>
        <v>11</v>
      </c>
      <c r="I47" s="10">
        <v>-20</v>
      </c>
      <c r="J47" s="10">
        <f t="shared" si="3"/>
        <v>1900</v>
      </c>
      <c r="K47" s="10"/>
      <c r="M47" s="10">
        <f>IF(E47="1st",(L47-1)*(D47/2)*0.95,-(D47/2))</f>
        <v>-10</v>
      </c>
      <c r="N47" s="10"/>
      <c r="P47" s="10">
        <f>IF(E47="1st",(O47-1)*(D47/2)*0.95,IF(E47="Placed",(O47-1)*(D47/2)*0.95,-(D47/2)))</f>
        <v>-10</v>
      </c>
      <c r="Q47" s="2">
        <f>P47+M47</f>
        <v>-20</v>
      </c>
      <c r="R47" s="2">
        <f>IF(O47&gt;0,D47/2,D47)</f>
        <v>20</v>
      </c>
      <c r="S47" s="3">
        <f t="shared" si="4"/>
        <v>1367.4412499999999</v>
      </c>
      <c r="T47" s="3"/>
    </row>
    <row r="48" spans="2:20" ht="15">
      <c r="B48" s="9" t="s">
        <v>204</v>
      </c>
      <c r="C48" s="9" t="s">
        <v>205</v>
      </c>
      <c r="D48" s="3">
        <v>20</v>
      </c>
      <c r="E48" s="2" t="s">
        <v>43</v>
      </c>
      <c r="F48" s="2" t="str">
        <f t="shared" si="8"/>
        <v>11/2</v>
      </c>
      <c r="G48" s="2">
        <f t="shared" si="9"/>
        <v>2</v>
      </c>
      <c r="H48" s="2">
        <f t="shared" si="5"/>
        <v>6.5</v>
      </c>
      <c r="I48" s="10">
        <v>1</v>
      </c>
      <c r="J48" s="10">
        <f t="shared" si="3"/>
        <v>1901</v>
      </c>
      <c r="K48" s="10"/>
      <c r="M48" s="10">
        <f>IF(E48="1st",(L48-1)*(D48/2)*0.95,-(D48/2))</f>
        <v>-10</v>
      </c>
      <c r="N48" s="10"/>
      <c r="O48" s="2">
        <v>1.72</v>
      </c>
      <c r="P48" s="10">
        <f>IF(E48="1st",(O48-1)*(D48/2)*0.95,IF(E48="Placed",(O48-1)*(D48/2)*0.95,-(D48/2)))</f>
        <v>6.84</v>
      </c>
      <c r="Q48" s="2">
        <f>P48+M48</f>
        <v>-3.16</v>
      </c>
      <c r="R48" s="2">
        <f>IF(O48&gt;0,D48/2,D48)</f>
        <v>10</v>
      </c>
      <c r="S48" s="3">
        <f t="shared" si="4"/>
        <v>1364.2812499999998</v>
      </c>
      <c r="T48" s="3"/>
    </row>
    <row r="49" spans="1:20" s="6" customFormat="1" ht="15">
      <c r="A49" s="17">
        <v>42143</v>
      </c>
      <c r="B49" s="18" t="s">
        <v>206</v>
      </c>
      <c r="C49" s="18" t="s">
        <v>207</v>
      </c>
      <c r="D49" s="19">
        <v>10</v>
      </c>
      <c r="E49" s="6" t="s">
        <v>117</v>
      </c>
      <c r="F49" s="2" t="str">
        <f t="shared" si="8"/>
        <v>2/1</v>
      </c>
      <c r="H49" s="6">
        <v>3</v>
      </c>
      <c r="I49" s="19">
        <v>20</v>
      </c>
      <c r="J49" s="10">
        <f t="shared" si="3"/>
        <v>1921</v>
      </c>
      <c r="K49" s="19"/>
      <c r="L49" s="6">
        <v>3.25</v>
      </c>
      <c r="M49" s="11">
        <f>IF(E49="1st",(L49-1)*R49*0.95,-(D49/2))</f>
        <v>21.375</v>
      </c>
      <c r="Q49" s="11">
        <f>M49+P49</f>
        <v>21.375</v>
      </c>
      <c r="R49" s="6">
        <f>IF(O49&gt;0,D49/2,D49)</f>
        <v>10</v>
      </c>
      <c r="S49" s="3">
        <f t="shared" si="4"/>
        <v>1385.6562499999998</v>
      </c>
      <c r="T49" s="3"/>
    </row>
    <row r="50" spans="1:20" ht="15">
      <c r="A50" s="1">
        <v>42145</v>
      </c>
      <c r="B50" s="9" t="s">
        <v>208</v>
      </c>
      <c r="C50" s="9" t="s">
        <v>209</v>
      </c>
      <c r="D50" s="3">
        <v>20</v>
      </c>
      <c r="F50" s="2" t="str">
        <f t="shared" si="8"/>
        <v>5/1</v>
      </c>
      <c r="H50" s="2">
        <v>6</v>
      </c>
      <c r="I50" s="3">
        <v>-20</v>
      </c>
      <c r="J50" s="10">
        <f t="shared" si="3"/>
        <v>1901</v>
      </c>
      <c r="K50" s="3"/>
      <c r="M50" s="10">
        <f>IF(E50="1st",(L50-1)*R50*0.95,-(D50/2))</f>
        <v>-10</v>
      </c>
      <c r="P50" s="10">
        <f>IF(E50="1st",(O50-1)*(D50/2)*0.95,IF(E50="Placed",(O50-1)*(D50/2)*0.95,-(D50/2)))</f>
        <v>-10</v>
      </c>
      <c r="Q50" s="11">
        <f>M50+P50</f>
        <v>-20</v>
      </c>
      <c r="R50" s="2">
        <f>IF(O50&gt;0,D50/2,D50)</f>
        <v>20</v>
      </c>
      <c r="S50" s="3">
        <f t="shared" si="4"/>
        <v>1365.6562499999998</v>
      </c>
      <c r="T50" s="3"/>
    </row>
    <row r="51" spans="1:20" ht="15">
      <c r="A51" s="1">
        <v>42147</v>
      </c>
      <c r="B51" s="9" t="s">
        <v>210</v>
      </c>
      <c r="C51" s="9" t="s">
        <v>211</v>
      </c>
      <c r="D51" s="3">
        <v>40</v>
      </c>
      <c r="F51" s="2" t="str">
        <f t="shared" si="8"/>
        <v>5/1</v>
      </c>
      <c r="H51" s="2">
        <v>6</v>
      </c>
      <c r="I51" s="3">
        <v>-40</v>
      </c>
      <c r="J51" s="10">
        <f t="shared" si="3"/>
        <v>1861</v>
      </c>
      <c r="K51" s="3"/>
      <c r="M51" s="10">
        <f>IF(E51="1st",(L51-1)*R51*0.95,-(D51/2))</f>
        <v>-20</v>
      </c>
      <c r="P51" s="10">
        <f>IF(E51="1st",(O51-1)*(D51/2)*0.95,IF(E51="Placed",(O51-1)*(D51/2)*0.95,-(D51/2)))</f>
        <v>-20</v>
      </c>
      <c r="Q51" s="11">
        <f>M51+P51</f>
        <v>-40</v>
      </c>
      <c r="R51" s="2">
        <f>IF(O51&gt;0,D51/2,D51)</f>
        <v>40</v>
      </c>
      <c r="S51" s="3">
        <f t="shared" si="4"/>
        <v>1325.6562499999998</v>
      </c>
      <c r="T51" s="3"/>
    </row>
    <row r="52" spans="2:20" ht="15">
      <c r="B52" s="9" t="s">
        <v>212</v>
      </c>
      <c r="C52" s="9" t="s">
        <v>213</v>
      </c>
      <c r="D52" s="3">
        <v>60</v>
      </c>
      <c r="F52" s="2" t="str">
        <f t="shared" si="8"/>
        <v>5/1</v>
      </c>
      <c r="H52" s="2">
        <v>6</v>
      </c>
      <c r="I52" s="3">
        <v>-60</v>
      </c>
      <c r="J52" s="10">
        <f t="shared" si="3"/>
        <v>1801</v>
      </c>
      <c r="K52" s="3"/>
      <c r="M52" s="10">
        <f>IF(E52="1st",(L52-1)*R52*0.95,-(D52/2))</f>
        <v>-30</v>
      </c>
      <c r="P52" s="10">
        <f>IF(E52="1st",(O52-1)*(D52/2)*0.95,IF(E52="Placed",(O52-1)*(D52/2)*0.95,-(D52/2)))</f>
        <v>-30</v>
      </c>
      <c r="Q52" s="11">
        <f>M52+P52</f>
        <v>-60</v>
      </c>
      <c r="R52" s="2">
        <f>IF(O52&gt;0,D52/2,D52)</f>
        <v>60</v>
      </c>
      <c r="S52" s="3">
        <f t="shared" si="4"/>
        <v>1265.6562499999998</v>
      </c>
      <c r="T52" s="3"/>
    </row>
    <row r="53" spans="1:20" ht="15">
      <c r="A53" s="1">
        <v>42149</v>
      </c>
      <c r="B53" s="9" t="s">
        <v>214</v>
      </c>
      <c r="C53" s="9" t="s">
        <v>215</v>
      </c>
      <c r="D53" s="3">
        <v>40</v>
      </c>
      <c r="F53" s="2" t="str">
        <f t="shared" si="8"/>
        <v>11/4 </v>
      </c>
      <c r="H53" s="2">
        <v>3.75</v>
      </c>
      <c r="I53" s="3">
        <v>-40</v>
      </c>
      <c r="J53" s="10">
        <f t="shared" si="3"/>
        <v>1761</v>
      </c>
      <c r="K53" s="3"/>
      <c r="M53" s="10">
        <f>IF(E53="1st",(L53-1)*R53*0.95,-(D53/2))</f>
        <v>-20</v>
      </c>
      <c r="Q53" s="11">
        <f>M53+P53</f>
        <v>-20</v>
      </c>
      <c r="R53" s="2">
        <f>IF(O53&gt;0,D53/2,D53)</f>
        <v>40</v>
      </c>
      <c r="S53" s="3">
        <f t="shared" si="4"/>
        <v>1245.6562499999998</v>
      </c>
      <c r="T53" s="3"/>
    </row>
    <row r="54" spans="2:20" ht="15">
      <c r="B54" s="9" t="s">
        <v>216</v>
      </c>
      <c r="C54" s="9" t="s">
        <v>217</v>
      </c>
      <c r="D54" s="3">
        <v>20</v>
      </c>
      <c r="F54" s="2" t="str">
        <f t="shared" si="8"/>
        <v>6/1</v>
      </c>
      <c r="H54" s="2">
        <v>7</v>
      </c>
      <c r="I54" s="3">
        <v>-20</v>
      </c>
      <c r="J54" s="10">
        <f t="shared" si="3"/>
        <v>1741</v>
      </c>
      <c r="K54" s="3"/>
      <c r="M54" s="10">
        <f>IF(E54="1st",(L54-1)*R54*0.95,-(D54/2))</f>
        <v>-10</v>
      </c>
      <c r="Q54" s="11">
        <f>M54+P54</f>
        <v>-10</v>
      </c>
      <c r="R54" s="2">
        <f>IF(O54&gt;0,D54/2,D54)</f>
        <v>20</v>
      </c>
      <c r="S54" s="3">
        <f t="shared" si="4"/>
        <v>1235.6562499999998</v>
      </c>
      <c r="T54" s="3"/>
    </row>
    <row r="55" spans="1:20" ht="15">
      <c r="A55" s="1">
        <v>42151</v>
      </c>
      <c r="B55" s="9" t="s">
        <v>218</v>
      </c>
      <c r="C55" s="9" t="s">
        <v>219</v>
      </c>
      <c r="D55" s="3">
        <v>40</v>
      </c>
      <c r="E55" s="2" t="s">
        <v>43</v>
      </c>
      <c r="F55" s="2" t="str">
        <f t="shared" si="8"/>
        <v>14/1</v>
      </c>
      <c r="H55" s="2">
        <v>15</v>
      </c>
      <c r="I55" s="3">
        <v>50</v>
      </c>
      <c r="J55" s="10">
        <f t="shared" si="3"/>
        <v>1791</v>
      </c>
      <c r="K55" s="3"/>
      <c r="M55" s="10">
        <f>IF(E55="1st",(L55-1)*R55*0.95,-(D55/2))</f>
        <v>-20</v>
      </c>
      <c r="O55" s="2">
        <v>2.76</v>
      </c>
      <c r="P55" s="10">
        <f>IF(E55="1st",(O55-1)*(D55/2)*0.95,IF(E55="Placed",(O55-1)*(D55/2)*0.95,-(D55/2)))</f>
        <v>33.44</v>
      </c>
      <c r="Q55" s="11">
        <f>M55+P55</f>
        <v>13.439999999999998</v>
      </c>
      <c r="R55" s="2">
        <f>IF(O55&gt;0,D55/2,D55)</f>
        <v>20</v>
      </c>
      <c r="S55" s="3">
        <f t="shared" si="4"/>
        <v>1249.0962499999998</v>
      </c>
      <c r="T55" s="3"/>
    </row>
    <row r="56" spans="1:20" ht="15">
      <c r="A56" s="1">
        <v>42152</v>
      </c>
      <c r="B56" s="9" t="s">
        <v>220</v>
      </c>
      <c r="C56" s="9" t="s">
        <v>221</v>
      </c>
      <c r="D56" s="3">
        <v>40</v>
      </c>
      <c r="F56" s="2" t="str">
        <f t="shared" si="8"/>
        <v>10/1</v>
      </c>
      <c r="I56" s="3">
        <v>-40</v>
      </c>
      <c r="J56" s="10">
        <f t="shared" si="3"/>
        <v>1751</v>
      </c>
      <c r="K56" s="3"/>
      <c r="M56" s="10">
        <f>IF(E56="1st",(L56-1)*R56*0.95,-(D56/2))</f>
        <v>-20</v>
      </c>
      <c r="P56" s="10">
        <f>IF(E56="1st",(O56-1)*(D56/2)*0.95,IF(E56="Placed",(O56-1)*(D56/2)*0.95,-(D56/2)))</f>
        <v>-20</v>
      </c>
      <c r="Q56" s="11">
        <f>M56+P56</f>
        <v>-40</v>
      </c>
      <c r="R56" s="2">
        <f>IF(O56&gt;0,D56/2,D56)</f>
        <v>40</v>
      </c>
      <c r="S56" s="3">
        <f t="shared" si="4"/>
        <v>1209.0962499999998</v>
      </c>
      <c r="T56" s="3"/>
    </row>
    <row r="57" spans="1:20" ht="15">
      <c r="A57" s="1">
        <v>42153</v>
      </c>
      <c r="B57" s="9" t="s">
        <v>222</v>
      </c>
      <c r="C57" s="9" t="s">
        <v>223</v>
      </c>
      <c r="D57" s="3">
        <v>10</v>
      </c>
      <c r="F57" s="2" t="str">
        <f t="shared" si="8"/>
        <v>6/4</v>
      </c>
      <c r="H57" s="2">
        <v>2.5</v>
      </c>
      <c r="I57" s="3">
        <v>-10</v>
      </c>
      <c r="J57" s="10">
        <f t="shared" si="3"/>
        <v>1741</v>
      </c>
      <c r="K57" s="3"/>
      <c r="M57" s="10">
        <f>IF(E57="1st",(L57-1)*R57*0.95,-(D57/2))</f>
        <v>-5</v>
      </c>
      <c r="Q57" s="11">
        <f>M57+P57</f>
        <v>-5</v>
      </c>
      <c r="R57" s="2">
        <f>IF(O57&gt;0,D57/2,D57)</f>
        <v>10</v>
      </c>
      <c r="S57" s="3">
        <f t="shared" si="4"/>
        <v>1204.0962499999998</v>
      </c>
      <c r="T57" s="3"/>
    </row>
    <row r="58" spans="1:20" ht="15">
      <c r="A58" s="1">
        <v>42277</v>
      </c>
      <c r="B58" s="9" t="s">
        <v>224</v>
      </c>
      <c r="C58" s="9" t="s">
        <v>225</v>
      </c>
      <c r="D58" s="3">
        <v>20</v>
      </c>
      <c r="E58" s="2" t="s">
        <v>43</v>
      </c>
      <c r="F58" s="2" t="str">
        <f t="shared" si="8"/>
        <v>10/1 </v>
      </c>
      <c r="H58" s="2">
        <v>11</v>
      </c>
      <c r="I58" s="3">
        <v>10</v>
      </c>
      <c r="J58" s="10">
        <f t="shared" si="3"/>
        <v>1751</v>
      </c>
      <c r="K58" s="3"/>
      <c r="M58" s="10">
        <f>IF(E58="1st",(L58-1)*R58*0.95,-(D58/2))</f>
        <v>-10</v>
      </c>
      <c r="O58" s="2">
        <v>2.95</v>
      </c>
      <c r="P58" s="10">
        <f>IF(E58="1st",(O58-1)*(D58/2)*0.95,IF(E58="Placed",(O58-1)*(D58/2)*0.95,-(D58/2)))</f>
        <v>18.525000000000002</v>
      </c>
      <c r="Q58" s="11">
        <f>M58+P58</f>
        <v>8.525000000000002</v>
      </c>
      <c r="R58" s="2">
        <f>IF(O58&gt;0,D58/2,D58)</f>
        <v>10</v>
      </c>
      <c r="S58" s="3">
        <f t="shared" si="4"/>
        <v>1212.62125</v>
      </c>
      <c r="T58" s="3"/>
    </row>
    <row r="59" spans="2:20" ht="15">
      <c r="B59" s="9" t="s">
        <v>22</v>
      </c>
      <c r="C59" s="9" t="s">
        <v>226</v>
      </c>
      <c r="D59" s="3">
        <v>20</v>
      </c>
      <c r="F59" s="2" t="str">
        <f t="shared" si="8"/>
        <v>7/1</v>
      </c>
      <c r="H59" s="2">
        <v>8</v>
      </c>
      <c r="I59" s="3">
        <v>-20</v>
      </c>
      <c r="J59" s="10">
        <f t="shared" si="3"/>
        <v>1731</v>
      </c>
      <c r="K59" s="3"/>
      <c r="M59" s="10">
        <f>IF(E59="1st",(L59-1)*R59*0.95,-(D59/2))</f>
        <v>-10</v>
      </c>
      <c r="P59" s="10">
        <f>IF(E59="1st",(O59-1)*(D59/2)*0.95,IF(E59="Placed",(O59-1)*(D59/2)*0.95,-(D59/2)))</f>
        <v>-10</v>
      </c>
      <c r="Q59" s="11">
        <f>M59+P59</f>
        <v>-20</v>
      </c>
      <c r="R59" s="2">
        <f>IF(O59&gt;0,D59/2,D59)</f>
        <v>20</v>
      </c>
      <c r="S59" s="3">
        <f t="shared" si="4"/>
        <v>1192.62125</v>
      </c>
      <c r="T59" s="3"/>
    </row>
    <row r="60" spans="2:20" ht="15">
      <c r="B60" s="9" t="s">
        <v>227</v>
      </c>
      <c r="C60" s="9" t="s">
        <v>228</v>
      </c>
      <c r="D60" s="3">
        <v>20</v>
      </c>
      <c r="E60" s="2" t="s">
        <v>43</v>
      </c>
      <c r="F60" s="2" t="str">
        <f t="shared" si="8"/>
        <v>12/1 </v>
      </c>
      <c r="H60" s="2">
        <v>13</v>
      </c>
      <c r="I60" s="3">
        <v>14</v>
      </c>
      <c r="J60" s="10">
        <f t="shared" si="3"/>
        <v>1745</v>
      </c>
      <c r="K60" s="3"/>
      <c r="M60" s="10">
        <f>IF(E60="1st",(L60-1)*R60*0.95,-(D60/2))</f>
        <v>-10</v>
      </c>
      <c r="O60" s="2">
        <v>5.29</v>
      </c>
      <c r="P60" s="10">
        <f>IF(E60="1st",(O60-1)*(D60/2)*0.95,IF(E60="Placed",(O60-1)*(D60/2)*0.95,-(D60/2)))</f>
        <v>40.755</v>
      </c>
      <c r="Q60" s="11">
        <f>M60+P60</f>
        <v>30.755000000000003</v>
      </c>
      <c r="R60" s="2">
        <f>IF(O60&gt;0,D60/2,D60)</f>
        <v>10</v>
      </c>
      <c r="S60" s="3">
        <f t="shared" si="4"/>
        <v>1223.37625</v>
      </c>
      <c r="T60" s="3"/>
    </row>
    <row r="61" spans="2:20" ht="15">
      <c r="B61" s="9" t="s">
        <v>229</v>
      </c>
      <c r="C61" s="9" t="s">
        <v>230</v>
      </c>
      <c r="D61" s="3">
        <v>20</v>
      </c>
      <c r="E61" s="2" t="s">
        <v>117</v>
      </c>
      <c r="F61" s="2" t="str">
        <f t="shared" si="8"/>
        <v>11/1</v>
      </c>
      <c r="H61" s="2">
        <v>12</v>
      </c>
      <c r="I61" s="3">
        <v>132</v>
      </c>
      <c r="J61" s="10">
        <f t="shared" si="3"/>
        <v>1877</v>
      </c>
      <c r="K61" s="3"/>
      <c r="L61" s="2">
        <v>15.66</v>
      </c>
      <c r="M61" s="10">
        <f>IF(E61="1st",(L61-1)*R61*0.95,-(D61/2))</f>
        <v>139.27</v>
      </c>
      <c r="O61" s="2">
        <v>3.42</v>
      </c>
      <c r="P61" s="10">
        <f>IF(E61="1st",(O61-1)*(D61/2)*0.95,IF(E61="Placed",(O61-1)*(D61/2)*0.95,-(D61/2)))</f>
        <v>22.990000000000002</v>
      </c>
      <c r="Q61" s="11">
        <f>M61+P61</f>
        <v>162.26000000000002</v>
      </c>
      <c r="R61" s="2">
        <f>IF(O61&gt;0,D61/2,D61)</f>
        <v>10</v>
      </c>
      <c r="S61" s="3">
        <f t="shared" si="4"/>
        <v>1385.63625</v>
      </c>
      <c r="T61" s="3"/>
    </row>
    <row r="62" spans="2:20" ht="15">
      <c r="B62" s="9" t="s">
        <v>231</v>
      </c>
      <c r="C62" s="9" t="s">
        <v>232</v>
      </c>
      <c r="D62" s="3">
        <v>20</v>
      </c>
      <c r="E62" s="2" t="s">
        <v>43</v>
      </c>
      <c r="F62" s="2" t="str">
        <f t="shared" si="8"/>
        <v>8/1</v>
      </c>
      <c r="H62" s="2">
        <v>9</v>
      </c>
      <c r="I62" s="3">
        <v>10</v>
      </c>
      <c r="J62" s="10">
        <f t="shared" si="3"/>
        <v>1887</v>
      </c>
      <c r="K62" s="3"/>
      <c r="M62" s="10">
        <f>IF(E62="1st",(L62-1)*R62*0.95,-(D62/2))</f>
        <v>-10</v>
      </c>
      <c r="O62" s="2">
        <v>2.74</v>
      </c>
      <c r="P62" s="10">
        <f>IF(E62="1st",(O62-1)*(D62/2)*0.95,IF(E62="Placed",(O62-1)*(D62/2)*0.95,-(D62/2)))</f>
        <v>16.530000000000005</v>
      </c>
      <c r="Q62" s="11">
        <f>M62+P62</f>
        <v>6.530000000000005</v>
      </c>
      <c r="R62" s="2">
        <f>IF(O62&gt;0,D62/2,D62)</f>
        <v>10</v>
      </c>
      <c r="S62" s="3">
        <f t="shared" si="4"/>
        <v>1392.16625</v>
      </c>
      <c r="T62" s="3"/>
    </row>
    <row r="63" spans="1:20" ht="15">
      <c r="A63" s="1">
        <v>42156</v>
      </c>
      <c r="B63" s="9" t="s">
        <v>233</v>
      </c>
      <c r="C63" s="9" t="s">
        <v>234</v>
      </c>
      <c r="D63" s="3">
        <v>20</v>
      </c>
      <c r="F63" s="2" t="str">
        <f t="shared" si="8"/>
        <v>10/1 </v>
      </c>
      <c r="H63" s="2">
        <v>11</v>
      </c>
      <c r="I63" s="3">
        <v>-20</v>
      </c>
      <c r="J63" s="10">
        <f t="shared" si="3"/>
        <v>1867</v>
      </c>
      <c r="K63" s="3"/>
      <c r="M63" s="10">
        <f>IF(E63="1st",(L63-1)*R63*0.95,-(D63/2))</f>
        <v>-10</v>
      </c>
      <c r="P63" s="10">
        <f>IF(E63="1st",(O63-1)*(D63/2)*0.95,IF(E63="Placed",(O63-1)*(D63/2)*0.95,-(D63/2)))</f>
        <v>-10</v>
      </c>
      <c r="Q63" s="11">
        <f>M63+P63</f>
        <v>-20</v>
      </c>
      <c r="R63" s="2">
        <f>IF(O63&gt;0,D63/2,D63)</f>
        <v>20</v>
      </c>
      <c r="S63" s="3">
        <f t="shared" si="4"/>
        <v>1372.16625</v>
      </c>
      <c r="T63" s="3"/>
    </row>
    <row r="64" spans="2:20" ht="15">
      <c r="B64" s="9" t="s">
        <v>235</v>
      </c>
      <c r="C64" s="9" t="s">
        <v>236</v>
      </c>
      <c r="D64" s="3">
        <v>20</v>
      </c>
      <c r="F64" s="2" t="str">
        <f t="shared" si="8"/>
        <v>11/4</v>
      </c>
      <c r="H64" s="2">
        <v>3.75</v>
      </c>
      <c r="I64" s="3">
        <v>-20</v>
      </c>
      <c r="J64" s="10">
        <f t="shared" si="3"/>
        <v>1847</v>
      </c>
      <c r="K64" s="3"/>
      <c r="M64" s="10">
        <f>IF(E64="1st",(L64-1)*R64*0.95,-(D64/2))</f>
        <v>-10</v>
      </c>
      <c r="Q64" s="11">
        <f>M64+P64</f>
        <v>-10</v>
      </c>
      <c r="R64" s="2">
        <f>IF(O64&gt;0,D64/2,D64)</f>
        <v>20</v>
      </c>
      <c r="S64" s="3">
        <f t="shared" si="4"/>
        <v>1362.16625</v>
      </c>
      <c r="T64" s="3"/>
    </row>
    <row r="65" spans="1:20" ht="15">
      <c r="A65" s="1">
        <v>42158</v>
      </c>
      <c r="B65" s="9" t="s">
        <v>237</v>
      </c>
      <c r="C65" s="9" t="s">
        <v>238</v>
      </c>
      <c r="D65" s="3">
        <v>20</v>
      </c>
      <c r="E65" s="2" t="s">
        <v>43</v>
      </c>
      <c r="F65" s="2" t="str">
        <f t="shared" si="8"/>
        <v>4/1</v>
      </c>
      <c r="H65" s="2">
        <v>5</v>
      </c>
      <c r="I65" s="3">
        <v>-14</v>
      </c>
      <c r="J65" s="10">
        <f t="shared" si="3"/>
        <v>1833</v>
      </c>
      <c r="K65" s="3"/>
      <c r="M65" s="10">
        <f>IF(E65="1st",(L65-1)*R65*0.95,-(D65/2))</f>
        <v>-10</v>
      </c>
      <c r="O65" s="2">
        <v>1.5</v>
      </c>
      <c r="P65" s="10">
        <f>IF(E65="1st",(O65-1)*(D65/2)*0.95,IF(E65="Placed",(O65-1)*(D65/2)*0.95,-(D65/2)))</f>
        <v>4.75</v>
      </c>
      <c r="Q65" s="11">
        <f>M65+P65</f>
        <v>-5.25</v>
      </c>
      <c r="R65" s="2">
        <f>IF(O65&gt;0,D65/2,D65)</f>
        <v>10</v>
      </c>
      <c r="S65" s="3">
        <f t="shared" si="4"/>
        <v>1356.91625</v>
      </c>
      <c r="T65" s="3"/>
    </row>
    <row r="66" spans="2:20" ht="15">
      <c r="B66" s="9" t="s">
        <v>239</v>
      </c>
      <c r="C66" s="9" t="s">
        <v>240</v>
      </c>
      <c r="D66" s="3">
        <v>20</v>
      </c>
      <c r="F66" s="2" t="str">
        <f t="shared" si="8"/>
        <v>/1</v>
      </c>
      <c r="H66" s="2">
        <v>8</v>
      </c>
      <c r="I66" s="3">
        <v>-20</v>
      </c>
      <c r="J66" s="10">
        <f t="shared" si="3"/>
        <v>1813</v>
      </c>
      <c r="K66" s="3"/>
      <c r="M66" s="10">
        <f>IF(E66="1st",(L66-1)*R66*0.95,-(D66/2))</f>
        <v>-10</v>
      </c>
      <c r="P66" s="10">
        <f>IF(E66="1st",(O66-1)*(D66/2)*0.95,IF(E66="Placed",(O66-1)*(D66/2)*0.95,-(D66/2)))</f>
        <v>-10</v>
      </c>
      <c r="Q66" s="11">
        <f>M66+P66</f>
        <v>-20</v>
      </c>
      <c r="R66" s="2">
        <f>IF(O66&gt;0,D66/2,D66)</f>
        <v>20</v>
      </c>
      <c r="S66" s="3">
        <f t="shared" si="4"/>
        <v>1336.91625</v>
      </c>
      <c r="T66" s="3"/>
    </row>
    <row r="67" spans="1:20" ht="15">
      <c r="A67" s="1">
        <v>42160</v>
      </c>
      <c r="B67" s="9" t="s">
        <v>241</v>
      </c>
      <c r="C67" s="9" t="s">
        <v>242</v>
      </c>
      <c r="D67" s="3">
        <v>40</v>
      </c>
      <c r="F67" s="2" t="str">
        <f aca="true" t="shared" si="10" ref="F67:F98">RIGHT(C67,LEN(C67)-FIND("@",C67)-1)</f>
        <v>7/1</v>
      </c>
      <c r="H67" s="2">
        <v>8</v>
      </c>
      <c r="I67" s="3">
        <v>-40</v>
      </c>
      <c r="J67" s="10">
        <f t="shared" si="3"/>
        <v>1773</v>
      </c>
      <c r="K67" s="3"/>
      <c r="M67" s="10">
        <f>IF(E67="1st",(L67-1)*R67*0.95,-(D67/2))</f>
        <v>-20</v>
      </c>
      <c r="P67" s="10">
        <f>IF(E67="1st",(O67-1)*(D67/2)*0.95,IF(E67="Placed",(O67-1)*(D67/2)*0.95,-(D67/2)))</f>
        <v>-20</v>
      </c>
      <c r="Q67" s="11">
        <f>M67+P67</f>
        <v>-40</v>
      </c>
      <c r="R67" s="2">
        <f>IF(O67&gt;0,D67/2,D67)</f>
        <v>40</v>
      </c>
      <c r="S67" s="3">
        <f t="shared" si="4"/>
        <v>1296.91625</v>
      </c>
      <c r="T67" s="3"/>
    </row>
    <row r="68" spans="2:20" ht="15">
      <c r="B68" s="9" t="s">
        <v>243</v>
      </c>
      <c r="C68" s="9" t="s">
        <v>244</v>
      </c>
      <c r="D68" s="3">
        <v>40</v>
      </c>
      <c r="E68" s="2" t="s">
        <v>117</v>
      </c>
      <c r="F68" s="2" t="str">
        <f t="shared" si="10"/>
        <v>8/1</v>
      </c>
      <c r="H68" s="2">
        <v>9</v>
      </c>
      <c r="I68" s="3">
        <v>213.13</v>
      </c>
      <c r="J68" s="10">
        <f t="shared" si="3"/>
        <v>1986.13</v>
      </c>
      <c r="K68" s="3"/>
      <c r="L68" s="2">
        <v>9.2</v>
      </c>
      <c r="M68" s="10">
        <f>IF(E68="1st",(L68-1)*R68*0.95,-(D68/2))</f>
        <v>155.8</v>
      </c>
      <c r="O68" s="2">
        <v>2.52</v>
      </c>
      <c r="P68" s="10">
        <f>IF(E68="1st",(O68-1)*(D68/2)*0.95,IF(E68="Placed",(O68-1)*(D68/2)*0.95,-(D68/2)))</f>
        <v>28.88</v>
      </c>
      <c r="Q68" s="11">
        <f>M68+P68</f>
        <v>184.68</v>
      </c>
      <c r="R68" s="2">
        <f>IF(O68&gt;0,D68/2,D68)</f>
        <v>20</v>
      </c>
      <c r="S68" s="3">
        <f t="shared" si="4"/>
        <v>1481.59625</v>
      </c>
      <c r="T68" s="3"/>
    </row>
    <row r="69" spans="3:20" ht="15">
      <c r="C69" s="9" t="s">
        <v>245</v>
      </c>
      <c r="D69" s="3">
        <v>20</v>
      </c>
      <c r="F69" s="2" t="str">
        <f t="shared" si="10"/>
        <v>7/4 and Edeymi @ 15/8</v>
      </c>
      <c r="I69" s="3">
        <v>-20</v>
      </c>
      <c r="J69" s="10">
        <f aca="true" t="shared" si="11" ref="J69:J132">J68+I69</f>
        <v>1966.13</v>
      </c>
      <c r="K69" s="3"/>
      <c r="M69" s="10">
        <v>-20</v>
      </c>
      <c r="Q69" s="11">
        <f>M69+P69</f>
        <v>-20</v>
      </c>
      <c r="R69" s="2">
        <f>IF(O69&gt;0,D69/2,D69)</f>
        <v>20</v>
      </c>
      <c r="S69" s="3">
        <f aca="true" t="shared" si="12" ref="S69:S132">Q69+S68</f>
        <v>1461.59625</v>
      </c>
      <c r="T69" s="3"/>
    </row>
    <row r="70" spans="1:20" ht="15">
      <c r="A70" s="1">
        <v>42161</v>
      </c>
      <c r="B70" s="9" t="s">
        <v>246</v>
      </c>
      <c r="C70" s="9" t="s">
        <v>247</v>
      </c>
      <c r="D70" s="3">
        <v>20</v>
      </c>
      <c r="F70" s="2" t="str">
        <f t="shared" si="10"/>
        <v>20/1</v>
      </c>
      <c r="H70" s="2">
        <v>21</v>
      </c>
      <c r="I70" s="3">
        <v>-20</v>
      </c>
      <c r="J70" s="10">
        <f t="shared" si="11"/>
        <v>1946.13</v>
      </c>
      <c r="K70" s="3"/>
      <c r="M70" s="10">
        <f>IF(E70="1st",(L70-1)*R70*0.95,-(D70/2))</f>
        <v>-10</v>
      </c>
      <c r="P70" s="10">
        <f>IF(E70="1st",(O70-1)*(D70/2)*0.95,IF(E70="Placed",(O70-1)*(D70/2)*0.95,-(D70/2)))</f>
        <v>-10</v>
      </c>
      <c r="Q70" s="11">
        <f>M70+P70</f>
        <v>-20</v>
      </c>
      <c r="R70" s="2">
        <f>IF(O70&gt;0,D70/2,D70)</f>
        <v>20</v>
      </c>
      <c r="S70" s="3">
        <f t="shared" si="12"/>
        <v>1441.59625</v>
      </c>
      <c r="T70" s="3"/>
    </row>
    <row r="71" spans="2:20" ht="15">
      <c r="B71" s="9" t="s">
        <v>248</v>
      </c>
      <c r="C71" s="9" t="s">
        <v>249</v>
      </c>
      <c r="D71" s="3">
        <v>20</v>
      </c>
      <c r="F71" s="2" t="str">
        <f t="shared" si="10"/>
        <v>7/1 </v>
      </c>
      <c r="H71" s="2">
        <v>8</v>
      </c>
      <c r="I71" s="3">
        <v>-20</v>
      </c>
      <c r="J71" s="10">
        <f t="shared" si="11"/>
        <v>1926.13</v>
      </c>
      <c r="K71" s="3"/>
      <c r="M71" s="10">
        <f>IF(E71="1st",(L71-1)*R71*0.95,-(D71/2))</f>
        <v>-10</v>
      </c>
      <c r="P71" s="10">
        <f>IF(E71="1st",(O71-1)*(D71/2)*0.95,IF(E71="Placed",(O71-1)*(D71/2)*0.95,-(D71/2)))</f>
        <v>-10</v>
      </c>
      <c r="Q71" s="11">
        <f>M71+P71</f>
        <v>-20</v>
      </c>
      <c r="R71" s="2">
        <f>IF(O71&gt;0,D71/2,D71)</f>
        <v>20</v>
      </c>
      <c r="S71" s="3">
        <f t="shared" si="12"/>
        <v>1421.59625</v>
      </c>
      <c r="T71" s="3"/>
    </row>
    <row r="72" spans="1:20" ht="15">
      <c r="A72" s="1">
        <v>42162</v>
      </c>
      <c r="B72" s="9" t="s">
        <v>250</v>
      </c>
      <c r="C72" s="9" t="s">
        <v>251</v>
      </c>
      <c r="D72" s="3">
        <v>20</v>
      </c>
      <c r="E72" s="2" t="s">
        <v>117</v>
      </c>
      <c r="F72" s="2" t="str">
        <f t="shared" si="10"/>
        <v>4/1 </v>
      </c>
      <c r="H72" s="2">
        <v>5</v>
      </c>
      <c r="I72" s="3">
        <v>80</v>
      </c>
      <c r="J72" s="10">
        <f t="shared" si="11"/>
        <v>2006.13</v>
      </c>
      <c r="K72" s="3"/>
      <c r="L72" s="2">
        <v>3.31</v>
      </c>
      <c r="M72" s="10">
        <f>IF(E72="1st",(L72-1)*R72*0.95,-(D72/2))</f>
        <v>43.89000000000001</v>
      </c>
      <c r="Q72" s="11">
        <f>M72+P72</f>
        <v>43.89000000000001</v>
      </c>
      <c r="R72" s="2">
        <f>IF(O72&gt;0,D72/2,D72)</f>
        <v>20</v>
      </c>
      <c r="S72" s="3">
        <f t="shared" si="12"/>
        <v>1465.4862500000002</v>
      </c>
      <c r="T72" s="3"/>
    </row>
    <row r="73" spans="2:20" ht="15">
      <c r="B73" s="9" t="s">
        <v>252</v>
      </c>
      <c r="C73" s="9" t="s">
        <v>253</v>
      </c>
      <c r="D73" s="3">
        <v>40</v>
      </c>
      <c r="E73" s="2" t="s">
        <v>43</v>
      </c>
      <c r="F73" s="2" t="str">
        <f t="shared" si="10"/>
        <v>6/1 </v>
      </c>
      <c r="H73" s="2">
        <v>7</v>
      </c>
      <c r="I73" s="3">
        <v>10</v>
      </c>
      <c r="J73" s="10">
        <f t="shared" si="11"/>
        <v>2016.13</v>
      </c>
      <c r="K73" s="3"/>
      <c r="M73" s="10">
        <f>IF(E73="1st",(L73-1)*R73*0.95,-(D73/2))</f>
        <v>-20</v>
      </c>
      <c r="O73" s="2">
        <v>2.14</v>
      </c>
      <c r="P73" s="10">
        <f>IF(E73="1st",(O73-1)*(D73/2)*0.95,IF(E73="Placed",(O73-1)*(D73/2)*0.95,-(D73/2)))</f>
        <v>21.660000000000007</v>
      </c>
      <c r="Q73" s="11">
        <f>M73+P73</f>
        <v>1.6600000000000072</v>
      </c>
      <c r="R73" s="2">
        <f>IF(O73&gt;0,D73/2,D73)</f>
        <v>20</v>
      </c>
      <c r="S73" s="3">
        <f t="shared" si="12"/>
        <v>1467.1462500000002</v>
      </c>
      <c r="T73" s="3"/>
    </row>
    <row r="74" spans="2:20" ht="15">
      <c r="B74" s="9" t="s">
        <v>254</v>
      </c>
      <c r="C74" s="9" t="s">
        <v>255</v>
      </c>
      <c r="D74" s="3">
        <v>40</v>
      </c>
      <c r="F74" s="2" t="str">
        <f t="shared" si="10"/>
        <v>6/1</v>
      </c>
      <c r="H74" s="2">
        <v>7</v>
      </c>
      <c r="I74" s="3">
        <v>-40</v>
      </c>
      <c r="J74" s="10">
        <f t="shared" si="11"/>
        <v>1976.13</v>
      </c>
      <c r="K74" s="3"/>
      <c r="M74" s="10">
        <f>IF(E74="1st",(L74-1)*R74*0.95,-(D74/2))</f>
        <v>-20</v>
      </c>
      <c r="P74" s="10">
        <f>IF(E74="1st",(O74-1)*(D74/2)*0.95,IF(E74="Placed",(O74-1)*(D74/2)*0.95,-(D74/2)))</f>
        <v>-20</v>
      </c>
      <c r="Q74" s="11">
        <f>M74+P74</f>
        <v>-40</v>
      </c>
      <c r="R74" s="2">
        <f>IF(O74&gt;0,D74/2,D74)</f>
        <v>40</v>
      </c>
      <c r="S74" s="3">
        <f t="shared" si="12"/>
        <v>1427.1462500000002</v>
      </c>
      <c r="T74" s="3"/>
    </row>
    <row r="75" spans="1:20" ht="15">
      <c r="A75" s="1">
        <v>42163</v>
      </c>
      <c r="B75" s="9" t="s">
        <v>256</v>
      </c>
      <c r="C75" s="9" t="s">
        <v>257</v>
      </c>
      <c r="D75" s="3">
        <v>20</v>
      </c>
      <c r="F75" s="2" t="str">
        <f t="shared" si="10"/>
        <v>10/1 </v>
      </c>
      <c r="H75" s="2">
        <v>11</v>
      </c>
      <c r="I75" s="3">
        <v>-20</v>
      </c>
      <c r="J75" s="10">
        <f t="shared" si="11"/>
        <v>1956.13</v>
      </c>
      <c r="K75" s="3"/>
      <c r="M75" s="10">
        <f>IF(E75="1st",(L75-1)*R75*0.95,-(D75/2))</f>
        <v>-10</v>
      </c>
      <c r="P75" s="10">
        <f>IF(E75="1st",(O75-1)*(D75/2)*0.95,IF(E75="Placed",(O75-1)*(D75/2)*0.95,-(D75/2)))</f>
        <v>-10</v>
      </c>
      <c r="Q75" s="11">
        <f>M75+P75</f>
        <v>-20</v>
      </c>
      <c r="R75" s="2">
        <f>IF(O75&gt;0,D75/2,D75)</f>
        <v>20</v>
      </c>
      <c r="S75" s="3">
        <f t="shared" si="12"/>
        <v>1407.1462500000002</v>
      </c>
      <c r="T75" s="3"/>
    </row>
    <row r="76" spans="1:20" ht="15">
      <c r="A76" s="1">
        <v>42166</v>
      </c>
      <c r="B76" s="9" t="s">
        <v>258</v>
      </c>
      <c r="C76" s="9" t="s">
        <v>259</v>
      </c>
      <c r="D76" s="3">
        <v>10</v>
      </c>
      <c r="F76" s="2" t="str">
        <f t="shared" si="10"/>
        <v>9/2</v>
      </c>
      <c r="H76" s="2">
        <v>5.5</v>
      </c>
      <c r="I76" s="3">
        <v>-10</v>
      </c>
      <c r="J76" s="10">
        <f t="shared" si="11"/>
        <v>1946.13</v>
      </c>
      <c r="K76" s="3"/>
      <c r="M76" s="10">
        <f>IF(E76="1st",(L76-1)*R76*0.95,-(D76/2))</f>
        <v>-5</v>
      </c>
      <c r="Q76" s="11">
        <f>M76+P76</f>
        <v>-5</v>
      </c>
      <c r="R76" s="2">
        <f>IF(O76&gt;0,D76/2,D76)</f>
        <v>10</v>
      </c>
      <c r="S76" s="3">
        <f t="shared" si="12"/>
        <v>1402.1462500000002</v>
      </c>
      <c r="T76" s="3"/>
    </row>
    <row r="77" spans="3:20" ht="15">
      <c r="C77" s="9" t="s">
        <v>260</v>
      </c>
      <c r="D77" s="3">
        <v>10</v>
      </c>
      <c r="F77" s="2" t="str">
        <f t="shared" si="10"/>
        <v>15/2</v>
      </c>
      <c r="H77" s="2">
        <v>8.5</v>
      </c>
      <c r="I77" s="3">
        <v>-10</v>
      </c>
      <c r="J77" s="10">
        <f t="shared" si="11"/>
        <v>1936.13</v>
      </c>
      <c r="K77" s="3"/>
      <c r="M77" s="10">
        <f>IF(E77="1st",(L77-1)*R77*0.95,-(D77/2))</f>
        <v>-5</v>
      </c>
      <c r="Q77" s="11">
        <f>M77+P77</f>
        <v>-5</v>
      </c>
      <c r="R77" s="2">
        <f>IF(O77&gt;0,D77/2,D77)</f>
        <v>10</v>
      </c>
      <c r="S77" s="3">
        <f t="shared" si="12"/>
        <v>1397.1462500000002</v>
      </c>
      <c r="T77" s="3"/>
    </row>
    <row r="78" spans="3:20" ht="15">
      <c r="C78" s="9" t="s">
        <v>261</v>
      </c>
      <c r="D78" s="3">
        <v>5</v>
      </c>
      <c r="F78" s="2" t="str">
        <f t="shared" si="10"/>
        <v>28/1 </v>
      </c>
      <c r="H78" s="2">
        <v>29</v>
      </c>
      <c r="I78" s="3">
        <v>-5</v>
      </c>
      <c r="J78" s="10">
        <f t="shared" si="11"/>
        <v>1931.13</v>
      </c>
      <c r="K78" s="3"/>
      <c r="M78" s="10"/>
      <c r="Q78" s="11">
        <f>M78+P78</f>
        <v>0</v>
      </c>
      <c r="R78" s="2">
        <f>IF(O78&gt;0,D78/2,D78)</f>
        <v>5</v>
      </c>
      <c r="S78" s="3">
        <f t="shared" si="12"/>
        <v>1397.1462500000002</v>
      </c>
      <c r="T78" s="3"/>
    </row>
    <row r="79" spans="3:20" ht="15">
      <c r="C79" s="9" t="s">
        <v>262</v>
      </c>
      <c r="D79" s="3">
        <v>5</v>
      </c>
      <c r="F79" s="2" t="str">
        <f t="shared" si="10"/>
        <v>30/1</v>
      </c>
      <c r="H79" s="2">
        <v>31</v>
      </c>
      <c r="I79" s="3">
        <v>-5</v>
      </c>
      <c r="J79" s="10">
        <f t="shared" si="11"/>
        <v>1926.13</v>
      </c>
      <c r="K79" s="3"/>
      <c r="M79" s="10"/>
      <c r="Q79" s="11">
        <f>M79+P79</f>
        <v>0</v>
      </c>
      <c r="R79" s="2">
        <f>IF(O79&gt;0,D79/2,D79)</f>
        <v>5</v>
      </c>
      <c r="S79" s="3">
        <f t="shared" si="12"/>
        <v>1397.1462500000002</v>
      </c>
      <c r="T79" s="3"/>
    </row>
    <row r="80" spans="2:20" ht="15">
      <c r="B80" s="9" t="s">
        <v>263</v>
      </c>
      <c r="C80" s="9" t="s">
        <v>264</v>
      </c>
      <c r="D80" s="3">
        <v>20</v>
      </c>
      <c r="F80" s="2" t="str">
        <f t="shared" si="10"/>
        <v>7/2 </v>
      </c>
      <c r="H80" s="2">
        <v>4.5</v>
      </c>
      <c r="I80" s="3">
        <v>-20</v>
      </c>
      <c r="J80" s="10">
        <f t="shared" si="11"/>
        <v>1906.13</v>
      </c>
      <c r="K80" s="3"/>
      <c r="M80" s="10">
        <f>IF(E80="1st",(L80-1)*R80*0.95,-(D80/2))</f>
        <v>-10</v>
      </c>
      <c r="Q80" s="11">
        <f>M80+P80</f>
        <v>-10</v>
      </c>
      <c r="R80" s="2">
        <f>IF(O80&gt;0,D80/2,D80)</f>
        <v>20</v>
      </c>
      <c r="S80" s="3">
        <f t="shared" si="12"/>
        <v>1387.1462500000002</v>
      </c>
      <c r="T80" s="3"/>
    </row>
    <row r="81" spans="1:20" ht="15">
      <c r="A81" s="1">
        <v>42168</v>
      </c>
      <c r="B81" s="9" t="s">
        <v>265</v>
      </c>
      <c r="C81" s="9" t="s">
        <v>266</v>
      </c>
      <c r="D81" s="3">
        <v>20</v>
      </c>
      <c r="F81" s="2" t="str">
        <f t="shared" si="10"/>
        <v>25/1</v>
      </c>
      <c r="H81" s="2">
        <v>26</v>
      </c>
      <c r="I81" s="3">
        <v>-20</v>
      </c>
      <c r="J81" s="10">
        <f t="shared" si="11"/>
        <v>1886.13</v>
      </c>
      <c r="K81" s="3"/>
      <c r="M81" s="10">
        <f>IF(E81="1st",(L81-1)*R81*0.95,-(D81/2))</f>
        <v>-10</v>
      </c>
      <c r="P81" s="10">
        <f>IF(E81="1st",(O81-1)*(D81/2)*0.95,IF(E81="Placed",(O81-1)*(D81/2)*0.95,-(D81/2)))</f>
        <v>-10</v>
      </c>
      <c r="Q81" s="11">
        <f>M81+P81</f>
        <v>-20</v>
      </c>
      <c r="R81" s="2">
        <f>IF(O81&gt;0,D81/2,D81)</f>
        <v>20</v>
      </c>
      <c r="S81" s="3">
        <f t="shared" si="12"/>
        <v>1367.1462500000002</v>
      </c>
      <c r="T81" s="3"/>
    </row>
    <row r="82" spans="2:20" ht="15">
      <c r="B82" s="9" t="s">
        <v>267</v>
      </c>
      <c r="C82" s="9" t="s">
        <v>268</v>
      </c>
      <c r="D82" s="3">
        <v>40</v>
      </c>
      <c r="E82" s="2" t="s">
        <v>117</v>
      </c>
      <c r="F82" s="2" t="str">
        <f t="shared" si="10"/>
        <v>14/1</v>
      </c>
      <c r="H82" s="2">
        <v>15</v>
      </c>
      <c r="I82" s="3">
        <v>336</v>
      </c>
      <c r="J82" s="10">
        <f t="shared" si="11"/>
        <v>2222.13</v>
      </c>
      <c r="K82" s="3"/>
      <c r="L82" s="2">
        <v>9.45</v>
      </c>
      <c r="M82" s="10">
        <f>IF(E82="1st",(L82-1)*R82*0.95,-(D82/2))</f>
        <v>160.55</v>
      </c>
      <c r="O82" s="2">
        <v>2.64</v>
      </c>
      <c r="P82" s="10">
        <f>IF(E82="1st",(O82-1)*(D82/2)*0.95,IF(E82="Placed",(O82-1)*(D82/2)*0.95,-(D82/2)))</f>
        <v>31.160000000000007</v>
      </c>
      <c r="Q82" s="11">
        <f>M82+P82</f>
        <v>191.71</v>
      </c>
      <c r="R82" s="2">
        <f>IF(O82&gt;0,D82/2,D82)</f>
        <v>20</v>
      </c>
      <c r="S82" s="3">
        <f t="shared" si="12"/>
        <v>1558.8562500000003</v>
      </c>
      <c r="T82" s="3"/>
    </row>
    <row r="83" spans="2:20" ht="15">
      <c r="B83" s="9" t="s">
        <v>269</v>
      </c>
      <c r="C83" s="9" t="s">
        <v>270</v>
      </c>
      <c r="D83" s="3">
        <v>20</v>
      </c>
      <c r="F83" s="2" t="str">
        <f t="shared" si="10"/>
        <v>25/1</v>
      </c>
      <c r="H83" s="2">
        <v>26</v>
      </c>
      <c r="I83" s="3">
        <v>-20</v>
      </c>
      <c r="J83" s="10">
        <f t="shared" si="11"/>
        <v>2202.13</v>
      </c>
      <c r="K83" s="3"/>
      <c r="M83" s="10">
        <f>IF(E83="1st",(L83-1)*R83*0.95,-(D83/2))</f>
        <v>-10</v>
      </c>
      <c r="P83" s="10">
        <f>IF(E83="1st",(O83-1)*(D83/2)*0.95,IF(E83="Placed",(O83-1)*(D83/2)*0.95,-(D83/2)))</f>
        <v>-10</v>
      </c>
      <c r="Q83" s="11">
        <f>M83+P83</f>
        <v>-20</v>
      </c>
      <c r="R83" s="2">
        <f>IF(O83&gt;0,D83/2,D83)</f>
        <v>20</v>
      </c>
      <c r="S83" s="3">
        <f t="shared" si="12"/>
        <v>1538.8562500000003</v>
      </c>
      <c r="T83" s="3"/>
    </row>
    <row r="84" spans="1:20" ht="15">
      <c r="A84" s="1">
        <v>42171</v>
      </c>
      <c r="B84" s="9" t="s">
        <v>271</v>
      </c>
      <c r="C84" s="9" t="s">
        <v>272</v>
      </c>
      <c r="D84" s="3">
        <v>40</v>
      </c>
      <c r="F84" s="2" t="str">
        <f t="shared" si="10"/>
        <v>4/1 </v>
      </c>
      <c r="H84" s="2">
        <v>5</v>
      </c>
      <c r="I84" s="3">
        <v>-40</v>
      </c>
      <c r="J84" s="10">
        <f t="shared" si="11"/>
        <v>2162.13</v>
      </c>
      <c r="K84" s="3"/>
      <c r="M84" s="10">
        <f>IF(E84="1st",(L84-1)*R84*0.95,-(D84/2))</f>
        <v>-20</v>
      </c>
      <c r="P84" s="10">
        <f>IF(E84="1st",(O84-1)*(D84/2)*0.95,IF(E84="Placed",(O84-1)*(D84/2)*0.95,-(D84/2)))</f>
        <v>-20</v>
      </c>
      <c r="Q84" s="11">
        <f>M84+P84</f>
        <v>-40</v>
      </c>
      <c r="R84" s="2">
        <f>IF(O84&gt;0,D84/2,D84)</f>
        <v>40</v>
      </c>
      <c r="S84" s="3">
        <f t="shared" si="12"/>
        <v>1498.8562500000003</v>
      </c>
      <c r="T84" s="3"/>
    </row>
    <row r="85" spans="3:20" ht="15">
      <c r="C85" s="9" t="s">
        <v>273</v>
      </c>
      <c r="D85" s="3">
        <v>20</v>
      </c>
      <c r="F85" s="2" t="str">
        <f t="shared" si="10"/>
        <v>33/1 </v>
      </c>
      <c r="H85" s="2">
        <v>34</v>
      </c>
      <c r="I85" s="3">
        <v>-20</v>
      </c>
      <c r="J85" s="10">
        <f t="shared" si="11"/>
        <v>2142.13</v>
      </c>
      <c r="K85" s="3"/>
      <c r="M85" s="10">
        <f>IF(E85="1st",(L85-1)*R85*0.95,-(D85/2))</f>
        <v>-10</v>
      </c>
      <c r="P85" s="10">
        <f>IF(E85="1st",(O85-1)*(D85/2)*0.95,IF(E85="Placed",(O85-1)*(D85/2)*0.95,-(D85/2)))</f>
        <v>-10</v>
      </c>
      <c r="Q85" s="11">
        <f>M85+P85</f>
        <v>-20</v>
      </c>
      <c r="R85" s="2">
        <f>IF(O85&gt;0,D85/2,D85)</f>
        <v>20</v>
      </c>
      <c r="S85" s="3">
        <f t="shared" si="12"/>
        <v>1478.8562500000003</v>
      </c>
      <c r="T85" s="3"/>
    </row>
    <row r="86" spans="2:20" ht="15">
      <c r="B86" s="9" t="s">
        <v>274</v>
      </c>
      <c r="C86" s="9" t="s">
        <v>275</v>
      </c>
      <c r="D86" s="3">
        <v>20</v>
      </c>
      <c r="F86" s="2" t="str">
        <f t="shared" si="10"/>
        <v>12/1 </v>
      </c>
      <c r="H86" s="2">
        <v>13</v>
      </c>
      <c r="I86" s="3">
        <v>-20</v>
      </c>
      <c r="J86" s="10">
        <f t="shared" si="11"/>
        <v>2122.13</v>
      </c>
      <c r="K86" s="3"/>
      <c r="M86" s="10">
        <f>IF(E86="1st",(L86-1)*R86*0.95,-(D86/2))</f>
        <v>-10</v>
      </c>
      <c r="P86" s="10">
        <f>IF(E86="1st",(O86-1)*(D86/2)*0.95,IF(E86="Placed",(O86-1)*(D86/2)*0.95,-(D86/2)))</f>
        <v>-10</v>
      </c>
      <c r="Q86" s="11">
        <f>M86+P86</f>
        <v>-20</v>
      </c>
      <c r="R86" s="2">
        <f>IF(O86&gt;0,D86/2,D86)</f>
        <v>20</v>
      </c>
      <c r="S86" s="3">
        <f t="shared" si="12"/>
        <v>1458.8562500000003</v>
      </c>
      <c r="T86" s="3"/>
    </row>
    <row r="87" spans="1:20" ht="15">
      <c r="A87" s="1">
        <v>42172</v>
      </c>
      <c r="B87" s="9" t="s">
        <v>271</v>
      </c>
      <c r="C87" s="9" t="s">
        <v>276</v>
      </c>
      <c r="D87" s="3">
        <v>40</v>
      </c>
      <c r="E87" s="2" t="s">
        <v>43</v>
      </c>
      <c r="F87" s="2" t="str">
        <f t="shared" si="10"/>
        <v>8/1</v>
      </c>
      <c r="H87" s="2">
        <v>9</v>
      </c>
      <c r="I87" s="3">
        <v>20</v>
      </c>
      <c r="J87" s="10">
        <f t="shared" si="11"/>
        <v>2142.13</v>
      </c>
      <c r="K87" s="3"/>
      <c r="M87" s="10">
        <f>IF(E87="1st",(L87-1)*R87*0.95,-(D87/2))</f>
        <v>-20</v>
      </c>
      <c r="O87" s="2">
        <v>1.64</v>
      </c>
      <c r="P87" s="10">
        <f>IF(E87="1st",(O87-1)*(D87/2)*0.95,IF(E87="Placed",(O87-1)*(D87/2)*0.95,-(D87/2)))</f>
        <v>12.159999999999998</v>
      </c>
      <c r="Q87" s="11">
        <f>M87+P87</f>
        <v>-7.840000000000002</v>
      </c>
      <c r="R87" s="2">
        <f>IF(O87&gt;0,D87/2,D87)</f>
        <v>20</v>
      </c>
      <c r="S87" s="3">
        <f t="shared" si="12"/>
        <v>1451.0162500000004</v>
      </c>
      <c r="T87" s="3"/>
    </row>
    <row r="88" spans="2:20" ht="15">
      <c r="B88" s="9" t="s">
        <v>277</v>
      </c>
      <c r="C88" s="9" t="s">
        <v>278</v>
      </c>
      <c r="D88" s="3">
        <v>40</v>
      </c>
      <c r="F88" s="2" t="str">
        <f t="shared" si="10"/>
        <v>8/1</v>
      </c>
      <c r="H88" s="2">
        <v>9</v>
      </c>
      <c r="I88" s="3">
        <v>-40</v>
      </c>
      <c r="J88" s="10">
        <f t="shared" si="11"/>
        <v>2102.13</v>
      </c>
      <c r="K88" s="3"/>
      <c r="M88" s="10">
        <f>IF(E88="1st",(L88-1)*R88*0.95,-(D88/2))</f>
        <v>-20</v>
      </c>
      <c r="P88" s="10">
        <f>IF(E88="1st",(O88-1)*(D88/2)*0.95,IF(E88="Placed",(O88-1)*(D88/2)*0.95,-(D88/2)))</f>
        <v>-20</v>
      </c>
      <c r="Q88" s="11">
        <f>M88+P88</f>
        <v>-40</v>
      </c>
      <c r="R88" s="2">
        <f>IF(O88&gt;0,D88/2,D88)</f>
        <v>40</v>
      </c>
      <c r="S88" s="3">
        <f t="shared" si="12"/>
        <v>1411.0162500000004</v>
      </c>
      <c r="T88" s="3"/>
    </row>
    <row r="89" spans="2:20" ht="15">
      <c r="B89" s="9" t="s">
        <v>274</v>
      </c>
      <c r="C89" s="9" t="s">
        <v>279</v>
      </c>
      <c r="D89" s="3">
        <v>40</v>
      </c>
      <c r="F89" s="2" t="str">
        <f t="shared" si="10"/>
        <v>12/1</v>
      </c>
      <c r="H89" s="2">
        <v>13</v>
      </c>
      <c r="I89" s="3">
        <v>-40</v>
      </c>
      <c r="J89" s="10">
        <f t="shared" si="11"/>
        <v>2062.13</v>
      </c>
      <c r="K89" s="3"/>
      <c r="M89" s="10">
        <f>IF(E89="1st",(L89-1)*R89*0.95,-(D89/2))</f>
        <v>-20</v>
      </c>
      <c r="P89" s="10">
        <f>IF(E89="1st",(O89-1)*(D89/2)*0.95,IF(E89="Placed",(O89-1)*(D89/2)*0.95,-(D89/2)))</f>
        <v>-20</v>
      </c>
      <c r="Q89" s="11">
        <f>M89+P89</f>
        <v>-40</v>
      </c>
      <c r="R89" s="2">
        <f>IF(O89&gt;0,D89/2,D89)</f>
        <v>40</v>
      </c>
      <c r="S89" s="3">
        <f t="shared" si="12"/>
        <v>1371.0162500000004</v>
      </c>
      <c r="T89" s="3"/>
    </row>
    <row r="90" spans="1:20" ht="15">
      <c r="A90" s="1">
        <v>42173</v>
      </c>
      <c r="B90" s="9" t="s">
        <v>277</v>
      </c>
      <c r="C90" s="9" t="s">
        <v>280</v>
      </c>
      <c r="D90" s="3">
        <v>40</v>
      </c>
      <c r="E90" s="2" t="s">
        <v>43</v>
      </c>
      <c r="F90" s="2" t="str">
        <f t="shared" si="10"/>
        <v>10/1 </v>
      </c>
      <c r="H90" s="2">
        <v>11</v>
      </c>
      <c r="I90" s="3">
        <v>30</v>
      </c>
      <c r="J90" s="10">
        <f t="shared" si="11"/>
        <v>2092.13</v>
      </c>
      <c r="K90" s="3"/>
      <c r="M90" s="10">
        <f>IF(E90="1st",(L90-1)*R90*0.95,-(D90/2))</f>
        <v>-20</v>
      </c>
      <c r="O90" s="2">
        <v>3.55</v>
      </c>
      <c r="P90" s="10">
        <f>IF(E90="1st",(O90-1)*(D90/2)*0.95,IF(E90="Placed",(O90-1)*(D90/2)*0.95,-(D90/2)))</f>
        <v>48.45</v>
      </c>
      <c r="Q90" s="11">
        <f>M90+P90</f>
        <v>28.450000000000003</v>
      </c>
      <c r="R90" s="2">
        <f>IF(O90&gt;0,D90/2,D90)</f>
        <v>20</v>
      </c>
      <c r="S90" s="3">
        <f t="shared" si="12"/>
        <v>1399.4662500000004</v>
      </c>
      <c r="T90" s="3"/>
    </row>
    <row r="91" spans="2:20" ht="15">
      <c r="B91" s="9" t="s">
        <v>274</v>
      </c>
      <c r="C91" s="9" t="s">
        <v>281</v>
      </c>
      <c r="D91" s="3">
        <v>40</v>
      </c>
      <c r="F91" s="2" t="str">
        <f t="shared" si="10"/>
        <v>25/1</v>
      </c>
      <c r="H91" s="2">
        <v>26</v>
      </c>
      <c r="I91" s="3">
        <v>-40</v>
      </c>
      <c r="J91" s="10">
        <f t="shared" si="11"/>
        <v>2052.13</v>
      </c>
      <c r="K91" s="3"/>
      <c r="M91" s="10">
        <f>IF(E91="1st",(L91-1)*R91*0.95,-(D91/2))</f>
        <v>-20</v>
      </c>
      <c r="P91" s="10">
        <f>IF(E91="1st",(O91-1)*(D91/2)*0.95,IF(E91="Placed",(O91-1)*(D91/2)*0.95,-(D91/2)))</f>
        <v>-20</v>
      </c>
      <c r="Q91" s="11">
        <f>M91+P91</f>
        <v>-40</v>
      </c>
      <c r="R91" s="2">
        <f>IF(O91&gt;0,D91/2,D91)</f>
        <v>40</v>
      </c>
      <c r="S91" s="3">
        <f t="shared" si="12"/>
        <v>1359.4662500000004</v>
      </c>
      <c r="T91" s="3"/>
    </row>
    <row r="92" spans="1:20" ht="15">
      <c r="A92" s="1">
        <v>42174</v>
      </c>
      <c r="B92" s="9" t="s">
        <v>282</v>
      </c>
      <c r="C92" s="9" t="s">
        <v>283</v>
      </c>
      <c r="D92" s="3">
        <v>20</v>
      </c>
      <c r="F92" s="2" t="str">
        <f t="shared" si="10"/>
        <v>16/1</v>
      </c>
      <c r="H92" s="2">
        <v>17</v>
      </c>
      <c r="I92" s="3">
        <v>-20</v>
      </c>
      <c r="J92" s="10">
        <f t="shared" si="11"/>
        <v>2032.13</v>
      </c>
      <c r="K92" s="3"/>
      <c r="M92" s="10">
        <f>IF(E92="1st",(L92-1)*R92*0.95,-(D92/2))</f>
        <v>-10</v>
      </c>
      <c r="P92" s="10">
        <f>IF(E92="1st",(O92-1)*(D92/2)*0.95,IF(E92="Placed",(O92-1)*(D92/2)*0.95,-(D92/2)))</f>
        <v>-10</v>
      </c>
      <c r="Q92" s="11">
        <f>M92+P92</f>
        <v>-20</v>
      </c>
      <c r="R92" s="2">
        <f>IF(O92&gt;0,D92/2,D92)</f>
        <v>20</v>
      </c>
      <c r="S92" s="3">
        <f t="shared" si="12"/>
        <v>1339.4662500000004</v>
      </c>
      <c r="T92" s="3"/>
    </row>
    <row r="93" spans="2:20" ht="15">
      <c r="B93" s="9" t="s">
        <v>284</v>
      </c>
      <c r="C93" s="9" t="s">
        <v>285</v>
      </c>
      <c r="D93" s="3">
        <v>10</v>
      </c>
      <c r="F93" s="2" t="str">
        <f t="shared" si="10"/>
        <v>7/2</v>
      </c>
      <c r="H93" s="2">
        <v>4.5</v>
      </c>
      <c r="I93" s="3">
        <v>-10</v>
      </c>
      <c r="J93" s="10">
        <f t="shared" si="11"/>
        <v>2022.13</v>
      </c>
      <c r="K93" s="3"/>
      <c r="M93" s="10">
        <f>IF(E93="1st",(L93-1)*R93*0.95,-(D93/2))</f>
        <v>-5</v>
      </c>
      <c r="Q93" s="11">
        <f>M93+P93</f>
        <v>-5</v>
      </c>
      <c r="R93" s="2">
        <f>IF(O93&gt;0,D93/2,D93)</f>
        <v>10</v>
      </c>
      <c r="S93" s="3">
        <f t="shared" si="12"/>
        <v>1334.4662500000004</v>
      </c>
      <c r="T93" s="3"/>
    </row>
    <row r="94" spans="2:20" ht="15">
      <c r="B94" s="9" t="s">
        <v>271</v>
      </c>
      <c r="C94" s="9" t="s">
        <v>286</v>
      </c>
      <c r="D94" s="3">
        <v>40</v>
      </c>
      <c r="E94" s="2" t="s">
        <v>43</v>
      </c>
      <c r="F94" s="2" t="str">
        <f t="shared" si="10"/>
        <v>11/2 </v>
      </c>
      <c r="H94" s="2">
        <v>6.5</v>
      </c>
      <c r="I94" s="3">
        <v>7.5</v>
      </c>
      <c r="J94" s="10">
        <f t="shared" si="11"/>
        <v>2029.63</v>
      </c>
      <c r="K94" s="3"/>
      <c r="M94" s="10">
        <f>IF(E94="1st",(L94-1)*R94*0.95,-(D94/2))</f>
        <v>-20</v>
      </c>
      <c r="O94" s="2">
        <v>2.5</v>
      </c>
      <c r="P94" s="10">
        <f>IF(E94="1st",(O94-1)*(D94/2)*0.95,IF(E94="Placed",(O94-1)*(D94/2)*0.95,-(D94/2)))</f>
        <v>28.500000000000004</v>
      </c>
      <c r="Q94" s="11">
        <f>M94+P94</f>
        <v>8.500000000000004</v>
      </c>
      <c r="R94" s="2">
        <f>IF(O94&gt;0,D94/2,D94)</f>
        <v>20</v>
      </c>
      <c r="S94" s="3">
        <f t="shared" si="12"/>
        <v>1342.9662500000004</v>
      </c>
      <c r="T94" s="3"/>
    </row>
    <row r="95" spans="2:20" ht="15">
      <c r="B95" s="9" t="s">
        <v>287</v>
      </c>
      <c r="C95" s="9" t="s">
        <v>288</v>
      </c>
      <c r="D95" s="3">
        <v>30</v>
      </c>
      <c r="E95" s="2" t="s">
        <v>117</v>
      </c>
      <c r="F95" s="2" t="str">
        <f t="shared" si="10"/>
        <v>2/1 </v>
      </c>
      <c r="H95" s="2">
        <v>3</v>
      </c>
      <c r="I95" s="3">
        <v>60</v>
      </c>
      <c r="J95" s="10">
        <f t="shared" si="11"/>
        <v>2089.63</v>
      </c>
      <c r="K95" s="3"/>
      <c r="L95" s="2">
        <v>3.7</v>
      </c>
      <c r="M95" s="10">
        <f>IF(E95="1st",(L95-1)*R95*0.95,-(D95/2))</f>
        <v>76.95</v>
      </c>
      <c r="Q95" s="11">
        <f>M95+P95</f>
        <v>76.95</v>
      </c>
      <c r="R95" s="2">
        <f>IF(O95&gt;0,D95/2,D95)</f>
        <v>30</v>
      </c>
      <c r="S95" s="3">
        <f t="shared" si="12"/>
        <v>1419.9162500000004</v>
      </c>
      <c r="T95" s="3"/>
    </row>
    <row r="96" spans="1:20" ht="15">
      <c r="A96" s="1">
        <v>42175</v>
      </c>
      <c r="B96" s="9" t="s">
        <v>277</v>
      </c>
      <c r="C96" s="9" t="s">
        <v>289</v>
      </c>
      <c r="D96" s="3">
        <v>40</v>
      </c>
      <c r="F96" s="2" t="str">
        <f t="shared" si="10"/>
        <v>11/2</v>
      </c>
      <c r="H96" s="2">
        <v>6.5</v>
      </c>
      <c r="I96" s="3">
        <v>-40</v>
      </c>
      <c r="J96" s="10">
        <f t="shared" si="11"/>
        <v>2049.63</v>
      </c>
      <c r="K96" s="3"/>
      <c r="M96" s="10">
        <f>IF(E96="1st",(L96-1)*R96*0.95,-(D96/2))</f>
        <v>-20</v>
      </c>
      <c r="P96" s="10">
        <f>IF(E96="1st",(O96-1)*(D96/2)*0.95,IF(E96="Placed",(O96-1)*(D96/2)*0.95,-(D96/2)))</f>
        <v>-20</v>
      </c>
      <c r="Q96" s="11">
        <f>M96+P96</f>
        <v>-40</v>
      </c>
      <c r="R96" s="2">
        <f>IF(O96&gt;0,D96/2,D96)</f>
        <v>40</v>
      </c>
      <c r="S96" s="3">
        <f t="shared" si="12"/>
        <v>1379.9162500000004</v>
      </c>
      <c r="T96" s="3"/>
    </row>
    <row r="97" spans="3:20" ht="15">
      <c r="C97" s="9" t="s">
        <v>290</v>
      </c>
      <c r="D97" s="3">
        <v>20</v>
      </c>
      <c r="F97" s="2" t="str">
        <f t="shared" si="10"/>
        <v>12/1</v>
      </c>
      <c r="H97" s="2">
        <v>13</v>
      </c>
      <c r="I97" s="3">
        <v>-20</v>
      </c>
      <c r="J97" s="10">
        <f t="shared" si="11"/>
        <v>2029.63</v>
      </c>
      <c r="K97" s="3"/>
      <c r="M97" s="10">
        <f>IF(E97="1st",(L97-1)*R97*0.95,-(D97/2))</f>
        <v>-10</v>
      </c>
      <c r="P97" s="10">
        <f>IF(E97="1st",(O97-1)*(D97/2)*0.95,IF(E97="Placed",(O97-1)*(D97/2)*0.95,-(D97/2)))</f>
        <v>-10</v>
      </c>
      <c r="Q97" s="11">
        <f>M97+P97</f>
        <v>-20</v>
      </c>
      <c r="R97" s="2">
        <f>IF(O97&gt;0,D97/2,D97)</f>
        <v>20</v>
      </c>
      <c r="S97" s="3">
        <f t="shared" si="12"/>
        <v>1359.9162500000004</v>
      </c>
      <c r="T97" s="3"/>
    </row>
    <row r="98" spans="2:20" ht="15">
      <c r="B98" s="9" t="s">
        <v>274</v>
      </c>
      <c r="C98" s="9" t="s">
        <v>291</v>
      </c>
      <c r="D98" s="3">
        <v>40</v>
      </c>
      <c r="F98" s="2" t="str">
        <f t="shared" si="10"/>
        <v>28/1</v>
      </c>
      <c r="H98" s="2">
        <v>29</v>
      </c>
      <c r="I98" s="3">
        <v>-40</v>
      </c>
      <c r="J98" s="10">
        <f t="shared" si="11"/>
        <v>1989.63</v>
      </c>
      <c r="K98" s="3"/>
      <c r="M98" s="10">
        <f>IF(E98="1st",(L98-1)*R98*0.95,-(D98/2))</f>
        <v>-20</v>
      </c>
      <c r="P98" s="10">
        <f>IF(E98="1st",(O98-1)*(D98/2)*0.95,IF(E98="Placed",(O98-1)*(D98/2)*0.95,-(D98/2)))</f>
        <v>-20</v>
      </c>
      <c r="Q98" s="11">
        <f>M98+P98</f>
        <v>-40</v>
      </c>
      <c r="R98" s="2">
        <f>IF(O98&gt;0,D98/2,D98)</f>
        <v>40</v>
      </c>
      <c r="S98" s="3">
        <f t="shared" si="12"/>
        <v>1319.9162500000004</v>
      </c>
      <c r="T98" s="3"/>
    </row>
    <row r="99" spans="1:20" ht="15">
      <c r="A99" s="1">
        <v>42178</v>
      </c>
      <c r="B99" s="9" t="s">
        <v>292</v>
      </c>
      <c r="C99" s="9" t="s">
        <v>293</v>
      </c>
      <c r="D99" s="3">
        <v>10</v>
      </c>
      <c r="F99" s="2" t="str">
        <f aca="true" t="shared" si="13" ref="F99:F130">RIGHT(C99,LEN(C99)-FIND("@",C99)-1)</f>
        <v>6/1</v>
      </c>
      <c r="H99" s="2">
        <v>7</v>
      </c>
      <c r="I99" s="3">
        <v>-10</v>
      </c>
      <c r="J99" s="10">
        <f t="shared" si="11"/>
        <v>1979.63</v>
      </c>
      <c r="M99" s="10">
        <f>IF(E99="1st",(L99-1)*R99*0.95,-(D99/2))</f>
        <v>-5</v>
      </c>
      <c r="P99" s="10"/>
      <c r="Q99" s="11">
        <f>M99+P99</f>
        <v>-5</v>
      </c>
      <c r="R99" s="2">
        <f>IF(O99&gt;0,D99/2,D99)</f>
        <v>10</v>
      </c>
      <c r="S99" s="3">
        <f t="shared" si="12"/>
        <v>1314.9162500000004</v>
      </c>
      <c r="T99" s="3"/>
    </row>
    <row r="100" spans="2:20" ht="15">
      <c r="B100" s="9" t="s">
        <v>294</v>
      </c>
      <c r="C100" s="9" t="s">
        <v>295</v>
      </c>
      <c r="D100" s="3">
        <v>30</v>
      </c>
      <c r="E100" s="2" t="s">
        <v>117</v>
      </c>
      <c r="F100" s="2" t="str">
        <f t="shared" si="13"/>
        <v>9/4 </v>
      </c>
      <c r="H100" s="2">
        <v>3.25</v>
      </c>
      <c r="I100" s="20">
        <v>67.5</v>
      </c>
      <c r="J100" s="10">
        <f t="shared" si="11"/>
        <v>2047.13</v>
      </c>
      <c r="L100" s="2">
        <v>3.87</v>
      </c>
      <c r="M100" s="10">
        <f>IF(E100="1st",(L100-1)*R100*0.95,-(D100/2))</f>
        <v>81.79500000000002</v>
      </c>
      <c r="P100" s="10"/>
      <c r="Q100" s="11">
        <f>M100+P100</f>
        <v>81.79500000000002</v>
      </c>
      <c r="R100" s="2">
        <f>IF(O100&gt;0,D100/2,D100)</f>
        <v>30</v>
      </c>
      <c r="S100" s="3">
        <f t="shared" si="12"/>
        <v>1396.7112500000005</v>
      </c>
      <c r="T100" s="3"/>
    </row>
    <row r="101" spans="1:20" ht="15">
      <c r="A101" s="1">
        <v>42179</v>
      </c>
      <c r="B101" s="9" t="s">
        <v>296</v>
      </c>
      <c r="C101" s="9" t="s">
        <v>297</v>
      </c>
      <c r="D101" s="3">
        <v>20</v>
      </c>
      <c r="F101" s="2" t="str">
        <f t="shared" si="13"/>
        <v>6/1</v>
      </c>
      <c r="H101" s="2">
        <v>7</v>
      </c>
      <c r="I101" s="3">
        <v>-20</v>
      </c>
      <c r="J101" s="10">
        <f t="shared" si="11"/>
        <v>2027.13</v>
      </c>
      <c r="M101" s="10">
        <f>IF(E101="1st",(L101-1)*R101*0.95,-(D101/2))</f>
        <v>-10</v>
      </c>
      <c r="P101" s="10"/>
      <c r="Q101" s="11">
        <f>M101+P101</f>
        <v>-10</v>
      </c>
      <c r="R101" s="2">
        <f>IF(O101&gt;0,D101/2,D101)</f>
        <v>20</v>
      </c>
      <c r="S101" s="3">
        <f t="shared" si="12"/>
        <v>1386.7112500000005</v>
      </c>
      <c r="T101" s="3"/>
    </row>
    <row r="102" spans="2:20" ht="15">
      <c r="B102" s="9" t="s">
        <v>298</v>
      </c>
      <c r="C102" s="9" t="s">
        <v>299</v>
      </c>
      <c r="D102" s="3">
        <v>10</v>
      </c>
      <c r="E102" s="2" t="s">
        <v>43</v>
      </c>
      <c r="F102" s="2" t="str">
        <f t="shared" si="13"/>
        <v>18/1</v>
      </c>
      <c r="H102" s="2">
        <v>19</v>
      </c>
      <c r="I102" s="3">
        <v>13</v>
      </c>
      <c r="J102" s="10">
        <f t="shared" si="11"/>
        <v>2040.13</v>
      </c>
      <c r="M102" s="10">
        <f>IF(E102="1st",(L102-1)*R102*0.95,-(D102/2))</f>
        <v>-5</v>
      </c>
      <c r="O102" s="2">
        <v>4.48</v>
      </c>
      <c r="P102" s="10">
        <f>IF(E102="1st",(O102-1)*(D102/2)*0.95,IF(E102="Placed",(O102-1)*(D102/2)*0.95,-(D102/2)))</f>
        <v>16.530000000000005</v>
      </c>
      <c r="Q102" s="11">
        <f>M102+P102</f>
        <v>11.530000000000005</v>
      </c>
      <c r="R102" s="2">
        <f>IF(O102&gt;0,D102/2,D102)</f>
        <v>5</v>
      </c>
      <c r="S102" s="3">
        <f t="shared" si="12"/>
        <v>1398.2412500000005</v>
      </c>
      <c r="T102" s="3"/>
    </row>
    <row r="103" spans="1:20" ht="15">
      <c r="A103" s="1">
        <v>42180</v>
      </c>
      <c r="B103" s="9" t="s">
        <v>300</v>
      </c>
      <c r="C103" s="9" t="s">
        <v>301</v>
      </c>
      <c r="D103" s="3">
        <v>20</v>
      </c>
      <c r="E103" s="2" t="s">
        <v>43</v>
      </c>
      <c r="F103" s="2" t="str">
        <f t="shared" si="13"/>
        <v>33/1</v>
      </c>
      <c r="H103" s="2">
        <v>34</v>
      </c>
      <c r="I103" s="3">
        <v>72.5</v>
      </c>
      <c r="J103" s="10">
        <f t="shared" si="11"/>
        <v>2112.63</v>
      </c>
      <c r="M103" s="10">
        <f>IF(E103="1st",(L103-1)*R103*0.95,-(D103/2))</f>
        <v>-10</v>
      </c>
      <c r="O103" s="2">
        <v>5.1</v>
      </c>
      <c r="P103" s="10">
        <f>IF(E103="1st",(O103-1)*(D103/2)*0.95,IF(E103="Placed",(O103-1)*(D103/2)*0.95,-(D103/2)))</f>
        <v>38.95</v>
      </c>
      <c r="Q103" s="11">
        <f>M103+P103</f>
        <v>28.950000000000003</v>
      </c>
      <c r="R103" s="2">
        <f>IF(O103&gt;0,D103/2,D103)</f>
        <v>10</v>
      </c>
      <c r="S103" s="3">
        <f t="shared" si="12"/>
        <v>1427.1912500000005</v>
      </c>
      <c r="T103" s="3"/>
    </row>
    <row r="104" spans="1:20" ht="15">
      <c r="A104" s="1">
        <v>42181</v>
      </c>
      <c r="B104" s="9" t="s">
        <v>302</v>
      </c>
      <c r="C104" s="9" t="s">
        <v>303</v>
      </c>
      <c r="D104" s="3">
        <v>20</v>
      </c>
      <c r="E104" s="2" t="s">
        <v>117</v>
      </c>
      <c r="F104" s="2" t="str">
        <f t="shared" si="13"/>
        <v>4/1 </v>
      </c>
      <c r="H104" s="2">
        <v>5</v>
      </c>
      <c r="I104" s="3">
        <v>80</v>
      </c>
      <c r="J104" s="10">
        <f t="shared" si="11"/>
        <v>2192.63</v>
      </c>
      <c r="L104" s="2">
        <v>2.72</v>
      </c>
      <c r="M104" s="10">
        <f>IF(E104="1st",(L104-1)*R104*0.95,-(D104/2))</f>
        <v>32.68000000000001</v>
      </c>
      <c r="P104" s="10"/>
      <c r="Q104" s="11">
        <f>M104+P104</f>
        <v>32.68000000000001</v>
      </c>
      <c r="R104" s="2">
        <f>IF(O104&gt;0,D104/2,D104)</f>
        <v>20</v>
      </c>
      <c r="S104" s="3">
        <f t="shared" si="12"/>
        <v>1459.8712500000006</v>
      </c>
      <c r="T104" s="3"/>
    </row>
    <row r="105" spans="1:20" ht="15">
      <c r="A105" s="1">
        <v>42182</v>
      </c>
      <c r="B105" s="9" t="s">
        <v>304</v>
      </c>
      <c r="C105" s="9" t="s">
        <v>305</v>
      </c>
      <c r="D105" s="3">
        <v>40</v>
      </c>
      <c r="F105" s="2" t="str">
        <f t="shared" si="13"/>
        <v>11/1</v>
      </c>
      <c r="H105" s="2">
        <v>12</v>
      </c>
      <c r="I105" s="3">
        <v>-40</v>
      </c>
      <c r="J105" s="10">
        <f t="shared" si="11"/>
        <v>2152.63</v>
      </c>
      <c r="M105" s="10">
        <f>IF(E105="1st",(L105-1)*R105*0.95,-(D105/2))</f>
        <v>-20</v>
      </c>
      <c r="P105" s="10">
        <f>IF(E105="1st",(O105-1)*(D105/2)*0.95,IF(E105="Placed",(O105-1)*(D105/2)*0.95,-(D105/2)))</f>
        <v>-20</v>
      </c>
      <c r="Q105" s="11">
        <f>M105+P105</f>
        <v>-40</v>
      </c>
      <c r="R105" s="2">
        <f>IF(O105&gt;0,D105/2,D105)</f>
        <v>40</v>
      </c>
      <c r="S105" s="3">
        <f t="shared" si="12"/>
        <v>1419.8712500000006</v>
      </c>
      <c r="T105" s="3"/>
    </row>
    <row r="106" spans="1:20" ht="15">
      <c r="A106" s="1">
        <v>42183</v>
      </c>
      <c r="B106" s="9" t="s">
        <v>306</v>
      </c>
      <c r="C106" s="9" t="s">
        <v>307</v>
      </c>
      <c r="D106" s="3">
        <v>20</v>
      </c>
      <c r="F106" s="2" t="str">
        <f t="shared" si="13"/>
        <v>16/1</v>
      </c>
      <c r="H106" s="2">
        <v>17</v>
      </c>
      <c r="I106" s="3">
        <v>-20</v>
      </c>
      <c r="J106" s="10">
        <f t="shared" si="11"/>
        <v>2132.63</v>
      </c>
      <c r="M106" s="10">
        <f>IF(E106="1st",(L106-1)*R106*0.95,-(D106/2))</f>
        <v>-10</v>
      </c>
      <c r="P106" s="10">
        <f>IF(E106="1st",(O106-1)*(D106/2)*0.95,IF(E106="Placed",(O106-1)*(D106/2)*0.95,-(D106/2)))</f>
        <v>-10</v>
      </c>
      <c r="Q106" s="11">
        <f>M106+P106</f>
        <v>-20</v>
      </c>
      <c r="R106" s="2">
        <f>IF(O106&gt;0,D106/2,D106)</f>
        <v>20</v>
      </c>
      <c r="S106" s="3">
        <f t="shared" si="12"/>
        <v>1399.8712500000006</v>
      </c>
      <c r="T106" s="3"/>
    </row>
    <row r="107" spans="2:20" ht="15">
      <c r="B107" s="9" t="s">
        <v>308</v>
      </c>
      <c r="C107" s="9" t="s">
        <v>309</v>
      </c>
      <c r="D107" s="3">
        <v>40</v>
      </c>
      <c r="F107" s="2" t="str">
        <f t="shared" si="13"/>
        <v>6/1</v>
      </c>
      <c r="H107" s="2">
        <v>7</v>
      </c>
      <c r="I107" s="3">
        <v>-40</v>
      </c>
      <c r="J107" s="10">
        <f t="shared" si="11"/>
        <v>2092.63</v>
      </c>
      <c r="M107" s="10">
        <f>IF(E107="1st",(L107-1)*R107*0.95,-(D107/2))</f>
        <v>-20</v>
      </c>
      <c r="P107" s="10">
        <f>IF(E107="1st",(O107-1)*(D107/2)*0.95,IF(E107="Placed",(O107-1)*(D107/2)*0.95,-(D107/2)))</f>
        <v>-20</v>
      </c>
      <c r="Q107" s="11">
        <f>M107+P107</f>
        <v>-40</v>
      </c>
      <c r="R107" s="2">
        <f>IF(O107&gt;0,D107/2,D107)</f>
        <v>40</v>
      </c>
      <c r="S107" s="3">
        <f t="shared" si="12"/>
        <v>1359.8712500000006</v>
      </c>
      <c r="T107" s="3"/>
    </row>
    <row r="108" spans="1:20" ht="15">
      <c r="A108" s="1">
        <v>42186</v>
      </c>
      <c r="B108" s="9" t="s">
        <v>310</v>
      </c>
      <c r="C108" s="9" t="s">
        <v>311</v>
      </c>
      <c r="D108" s="3">
        <v>40</v>
      </c>
      <c r="F108" s="2" t="str">
        <f t="shared" si="13"/>
        <v>15/8</v>
      </c>
      <c r="H108" s="2">
        <v>2.88</v>
      </c>
      <c r="I108" s="3">
        <v>-40</v>
      </c>
      <c r="J108" s="10">
        <f t="shared" si="11"/>
        <v>2052.63</v>
      </c>
      <c r="M108" s="10">
        <f>IF(E108="1st",(L108-1)*R108*0.95,-(D108/2))</f>
        <v>-20</v>
      </c>
      <c r="P108" s="10"/>
      <c r="Q108" s="11">
        <f>M108+P108</f>
        <v>-20</v>
      </c>
      <c r="R108" s="2">
        <f>IF(O108&gt;0,D108/2,D108)</f>
        <v>40</v>
      </c>
      <c r="S108" s="3">
        <f t="shared" si="12"/>
        <v>1339.8712500000006</v>
      </c>
      <c r="T108" s="3"/>
    </row>
    <row r="109" spans="1:20" ht="15">
      <c r="A109" s="1">
        <v>42188</v>
      </c>
      <c r="B109" s="9" t="s">
        <v>312</v>
      </c>
      <c r="C109" s="9" t="s">
        <v>313</v>
      </c>
      <c r="D109" s="3">
        <v>40</v>
      </c>
      <c r="E109" s="2" t="s">
        <v>43</v>
      </c>
      <c r="F109" s="2" t="str">
        <f t="shared" si="13"/>
        <v>11/2</v>
      </c>
      <c r="H109" s="2">
        <v>6.5</v>
      </c>
      <c r="I109" s="3">
        <v>2</v>
      </c>
      <c r="J109" s="10">
        <f t="shared" si="11"/>
        <v>2054.63</v>
      </c>
      <c r="M109" s="10">
        <f>IF(E109="1st",(L109-1)*R109*0.95,-(D109/2))</f>
        <v>-20</v>
      </c>
      <c r="O109" s="2">
        <v>2.83</v>
      </c>
      <c r="P109" s="10">
        <f>IF(E109="1st",(O109-1)*(D109/2)*0.95,IF(E109="Placed",(O109-1)*(D109/2)*0.95,-(D109/2)))</f>
        <v>34.77</v>
      </c>
      <c r="Q109" s="11">
        <f>M109+P109</f>
        <v>14.770000000000003</v>
      </c>
      <c r="R109" s="2">
        <f>IF(O109&gt;0,D109/2,D109)</f>
        <v>20</v>
      </c>
      <c r="S109" s="3">
        <f t="shared" si="12"/>
        <v>1354.6412500000006</v>
      </c>
      <c r="T109" s="3"/>
    </row>
    <row r="110" spans="2:20" ht="15">
      <c r="B110" s="9" t="s">
        <v>314</v>
      </c>
      <c r="C110" s="9" t="s">
        <v>315</v>
      </c>
      <c r="D110" s="3">
        <v>20</v>
      </c>
      <c r="F110" s="2" t="str">
        <f t="shared" si="13"/>
        <v>17/2</v>
      </c>
      <c r="H110" s="2">
        <v>8.5</v>
      </c>
      <c r="I110" s="3">
        <v>-20</v>
      </c>
      <c r="J110" s="10">
        <f t="shared" si="11"/>
        <v>2034.63</v>
      </c>
      <c r="M110" s="10">
        <f>IF(E110="1st",(L110-1)*R110*0.95,-(D110/2))</f>
        <v>-10</v>
      </c>
      <c r="P110" s="10">
        <f>IF(E110="1st",(O110-1)*(D110/2)*0.95,IF(E110="Placed",(O110-1)*(D110/2)*0.95,-(D110/2)))</f>
        <v>-10</v>
      </c>
      <c r="Q110" s="11">
        <f>M110+P110</f>
        <v>-20</v>
      </c>
      <c r="R110" s="2">
        <f>IF(O110&gt;0,D110/2,D110)</f>
        <v>20</v>
      </c>
      <c r="S110" s="3">
        <f t="shared" si="12"/>
        <v>1334.6412500000006</v>
      </c>
      <c r="T110" s="3"/>
    </row>
    <row r="111" spans="1:20" ht="15">
      <c r="A111" s="1">
        <v>42189</v>
      </c>
      <c r="B111" s="9" t="s">
        <v>316</v>
      </c>
      <c r="C111" s="9" t="s">
        <v>317</v>
      </c>
      <c r="D111" s="3">
        <v>40</v>
      </c>
      <c r="F111" s="2" t="str">
        <f t="shared" si="13"/>
        <v>12/1</v>
      </c>
      <c r="H111" s="2">
        <v>13</v>
      </c>
      <c r="I111" s="3">
        <v>-40</v>
      </c>
      <c r="J111" s="10">
        <f t="shared" si="11"/>
        <v>1994.63</v>
      </c>
      <c r="M111" s="10">
        <f>IF(E111="1st",(L111-1)*R111*0.95,-(D111/2))</f>
        <v>-20</v>
      </c>
      <c r="P111" s="10">
        <f>IF(E111="1st",(O111-1)*(D111/2)*0.95,IF(E111="Placed",(O111-1)*(D111/2)*0.95,-(D111/2)))</f>
        <v>-20</v>
      </c>
      <c r="Q111" s="11">
        <f>M111+P111</f>
        <v>-40</v>
      </c>
      <c r="R111" s="2">
        <f>IF(O111&gt;0,D111/2,D111)</f>
        <v>40</v>
      </c>
      <c r="S111" s="3">
        <f t="shared" si="12"/>
        <v>1294.6412500000006</v>
      </c>
      <c r="T111" s="3"/>
    </row>
    <row r="112" spans="2:20" ht="15">
      <c r="B112" s="9" t="s">
        <v>318</v>
      </c>
      <c r="C112" s="9" t="s">
        <v>319</v>
      </c>
      <c r="D112" s="3">
        <v>20</v>
      </c>
      <c r="F112" s="2" t="str">
        <f t="shared" si="13"/>
        <v>9/1 </v>
      </c>
      <c r="H112" s="2">
        <v>10</v>
      </c>
      <c r="I112" s="3">
        <v>-20</v>
      </c>
      <c r="J112" s="10">
        <f t="shared" si="11"/>
        <v>1974.63</v>
      </c>
      <c r="M112" s="10">
        <f>IF(E112="1st",(L112-1)*R112*0.95,-(D112/2))</f>
        <v>-10</v>
      </c>
      <c r="P112" s="10">
        <f>IF(E112="1st",(O112-1)*(D112/2)*0.95,IF(E112="Placed",(O112-1)*(D112/2)*0.95,-(D112/2)))</f>
        <v>-10</v>
      </c>
      <c r="Q112" s="11">
        <f>M112+P112</f>
        <v>-20</v>
      </c>
      <c r="R112" s="2">
        <f>IF(O112&gt;0,D112/2,D112)</f>
        <v>20</v>
      </c>
      <c r="S112" s="3">
        <f t="shared" si="12"/>
        <v>1274.6412500000006</v>
      </c>
      <c r="T112" s="3"/>
    </row>
    <row r="113" spans="2:20" ht="15">
      <c r="B113" s="9" t="s">
        <v>320</v>
      </c>
      <c r="C113" s="9" t="s">
        <v>321</v>
      </c>
      <c r="D113" s="3">
        <v>30</v>
      </c>
      <c r="F113" s="2" t="str">
        <f t="shared" si="13"/>
        <v>11/4</v>
      </c>
      <c r="H113" s="2">
        <v>3.75</v>
      </c>
      <c r="I113" s="3">
        <v>-30</v>
      </c>
      <c r="J113" s="10">
        <f t="shared" si="11"/>
        <v>1944.63</v>
      </c>
      <c r="M113" s="10">
        <f>IF(E113="1st",(L113-1)*R113*0.95,-(D113/2))</f>
        <v>-15</v>
      </c>
      <c r="P113" s="10"/>
      <c r="Q113" s="11">
        <f>M113+P113</f>
        <v>-15</v>
      </c>
      <c r="R113" s="2">
        <f>IF(O113&gt;0,D113/2,D113)</f>
        <v>30</v>
      </c>
      <c r="S113" s="3">
        <f t="shared" si="12"/>
        <v>1259.6412500000006</v>
      </c>
      <c r="T113" s="3"/>
    </row>
    <row r="114" spans="1:20" ht="15">
      <c r="A114" s="1">
        <v>42191</v>
      </c>
      <c r="B114" s="9" t="s">
        <v>235</v>
      </c>
      <c r="C114" s="9" t="s">
        <v>322</v>
      </c>
      <c r="D114" s="3">
        <v>20</v>
      </c>
      <c r="F114" s="2" t="str">
        <f t="shared" si="13"/>
        <v>6/1</v>
      </c>
      <c r="H114" s="2">
        <v>7</v>
      </c>
      <c r="I114" s="3">
        <v>-20</v>
      </c>
      <c r="J114" s="10">
        <f t="shared" si="11"/>
        <v>1924.63</v>
      </c>
      <c r="M114" s="10">
        <f>IF(E114="1st",(L114-1)*R114*0.95,-(D114/2))</f>
        <v>-10</v>
      </c>
      <c r="P114" s="10"/>
      <c r="Q114" s="11">
        <f>M114+P114</f>
        <v>-10</v>
      </c>
      <c r="R114" s="2">
        <f>IF(O114&gt;0,D114/2,D114)</f>
        <v>20</v>
      </c>
      <c r="S114" s="3">
        <f t="shared" si="12"/>
        <v>1249.6412500000006</v>
      </c>
      <c r="T114" s="3"/>
    </row>
    <row r="115" spans="3:20" ht="15">
      <c r="C115" s="9" t="s">
        <v>323</v>
      </c>
      <c r="D115" s="3">
        <v>10</v>
      </c>
      <c r="F115" s="2" t="str">
        <f t="shared" si="13"/>
        <v>13/1</v>
      </c>
      <c r="H115" s="2">
        <v>14</v>
      </c>
      <c r="I115" s="3">
        <v>-10</v>
      </c>
      <c r="J115" s="10">
        <f t="shared" si="11"/>
        <v>1914.63</v>
      </c>
      <c r="M115" s="10">
        <f>IF(E115="1st",(L115-1)*R115*0.95,-(D115/2))</f>
        <v>-5</v>
      </c>
      <c r="P115" s="10"/>
      <c r="Q115" s="11">
        <f>M115+P115</f>
        <v>-5</v>
      </c>
      <c r="R115" s="2">
        <f>IF(O115&gt;0,D115/2,D115)</f>
        <v>10</v>
      </c>
      <c r="S115" s="3">
        <f t="shared" si="12"/>
        <v>1244.6412500000006</v>
      </c>
      <c r="T115" s="3"/>
    </row>
    <row r="116" spans="1:20" ht="15">
      <c r="A116" s="1">
        <v>42192</v>
      </c>
      <c r="B116" s="9" t="s">
        <v>324</v>
      </c>
      <c r="C116" s="9" t="s">
        <v>325</v>
      </c>
      <c r="D116" s="3">
        <v>40</v>
      </c>
      <c r="F116" s="2" t="str">
        <f t="shared" si="13"/>
        <v>10/1</v>
      </c>
      <c r="H116" s="2">
        <v>11</v>
      </c>
      <c r="I116" s="3">
        <v>-20</v>
      </c>
      <c r="J116" s="10">
        <f t="shared" si="11"/>
        <v>1894.63</v>
      </c>
      <c r="M116" s="10">
        <f>IF(E116="1st",(L116-1)*R116*0.95,-(D116/2))</f>
        <v>-20</v>
      </c>
      <c r="P116" s="10">
        <f>IF(E116="1st",(O116-1)*(D116/2)*0.95,IF(E116="Placed",(O116-1)*(D116/2)*0.95,-(D116/2)))</f>
        <v>-20</v>
      </c>
      <c r="Q116" s="11">
        <f>M116+P116</f>
        <v>-40</v>
      </c>
      <c r="R116" s="2">
        <f>IF(O116&gt;0,D116/2,D116)</f>
        <v>40</v>
      </c>
      <c r="S116" s="3">
        <f t="shared" si="12"/>
        <v>1204.6412500000006</v>
      </c>
      <c r="T116" s="3"/>
    </row>
    <row r="117" spans="1:20" ht="15">
      <c r="A117" s="1">
        <v>42194</v>
      </c>
      <c r="B117" s="9" t="s">
        <v>326</v>
      </c>
      <c r="C117" s="9" t="s">
        <v>327</v>
      </c>
      <c r="D117" s="3">
        <v>60</v>
      </c>
      <c r="F117" s="2" t="str">
        <f t="shared" si="13"/>
        <v>8/1</v>
      </c>
      <c r="H117" s="2">
        <v>9</v>
      </c>
      <c r="I117" s="3">
        <v>-60</v>
      </c>
      <c r="J117" s="10">
        <f t="shared" si="11"/>
        <v>1834.63</v>
      </c>
      <c r="M117" s="10">
        <f>IF(E117="1st",(L117-1)*R117*0.95,-(D117/2))</f>
        <v>-30</v>
      </c>
      <c r="P117" s="10">
        <f>IF(E117="1st",(O117-1)*(D117/2)*0.95,IF(E117="Placed",(O117-1)*(D117/2)*0.95,-(D117/2)))</f>
        <v>-30</v>
      </c>
      <c r="Q117" s="11">
        <f>M117+P117</f>
        <v>-60</v>
      </c>
      <c r="R117" s="2">
        <f>IF(O117&gt;0,D117/2,D117)</f>
        <v>60</v>
      </c>
      <c r="S117" s="3">
        <f t="shared" si="12"/>
        <v>1144.6412500000006</v>
      </c>
      <c r="T117" s="3"/>
    </row>
    <row r="118" spans="2:20" ht="15">
      <c r="B118" s="9" t="s">
        <v>328</v>
      </c>
      <c r="C118" s="9" t="s">
        <v>329</v>
      </c>
      <c r="D118" s="3">
        <v>30</v>
      </c>
      <c r="F118" s="2" t="str">
        <f t="shared" si="13"/>
        <v>7/2 </v>
      </c>
      <c r="H118" s="2">
        <v>4.5</v>
      </c>
      <c r="I118" s="3">
        <v>-30</v>
      </c>
      <c r="J118" s="10">
        <f t="shared" si="11"/>
        <v>1804.63</v>
      </c>
      <c r="M118" s="10">
        <f>IF(E118="1st",(L118-1)*R118*0.95,-(D118/2))</f>
        <v>-15</v>
      </c>
      <c r="P118" s="10"/>
      <c r="Q118" s="11">
        <f>M118+P118</f>
        <v>-15</v>
      </c>
      <c r="R118" s="2">
        <f>IF(O118&gt;0,D118/2,D118)</f>
        <v>30</v>
      </c>
      <c r="S118" s="3">
        <f t="shared" si="12"/>
        <v>1129.6412500000006</v>
      </c>
      <c r="T118" s="3"/>
    </row>
    <row r="119" spans="1:20" ht="15">
      <c r="A119" s="1">
        <v>42195</v>
      </c>
      <c r="B119" s="9" t="s">
        <v>330</v>
      </c>
      <c r="C119" s="9" t="s">
        <v>331</v>
      </c>
      <c r="D119" s="3">
        <v>40</v>
      </c>
      <c r="F119" s="2" t="str">
        <f t="shared" si="13"/>
        <v>16/1 </v>
      </c>
      <c r="H119" s="2">
        <v>17</v>
      </c>
      <c r="I119" s="3">
        <v>-40</v>
      </c>
      <c r="J119" s="10">
        <f t="shared" si="11"/>
        <v>1764.63</v>
      </c>
      <c r="M119" s="10">
        <f>IF(E119="1st",(L119-1)*R119*0.95,-(D119/2))</f>
        <v>-20</v>
      </c>
      <c r="P119" s="10">
        <f>IF(E119="1st",(O119-1)*(D119/2)*0.95,IF(E119="Placed",(O119-1)*(D119/2)*0.95,-(D119/2)))</f>
        <v>-20</v>
      </c>
      <c r="Q119" s="11">
        <f>M119+P119</f>
        <v>-40</v>
      </c>
      <c r="R119" s="2">
        <f>IF(O119&gt;0,D119/2,D119)</f>
        <v>40</v>
      </c>
      <c r="S119" s="3">
        <f t="shared" si="12"/>
        <v>1089.6412500000006</v>
      </c>
      <c r="T119" s="3"/>
    </row>
    <row r="120" spans="2:20" ht="15">
      <c r="B120" s="9" t="s">
        <v>328</v>
      </c>
      <c r="C120" s="9" t="s">
        <v>332</v>
      </c>
      <c r="D120" s="3">
        <v>40</v>
      </c>
      <c r="E120" s="2" t="s">
        <v>117</v>
      </c>
      <c r="F120" s="2" t="str">
        <f t="shared" si="13"/>
        <v>9/1</v>
      </c>
      <c r="H120" s="2">
        <v>10</v>
      </c>
      <c r="I120" s="3">
        <v>216</v>
      </c>
      <c r="J120" s="10">
        <f t="shared" si="11"/>
        <v>1980.63</v>
      </c>
      <c r="L120" s="2">
        <v>12</v>
      </c>
      <c r="M120" s="10">
        <f>IF(E120="1st",(L120-1)*R120*0.95,-(D120/2))</f>
        <v>209.00000000000003</v>
      </c>
      <c r="O120" s="2">
        <v>2.88</v>
      </c>
      <c r="P120" s="10">
        <f>IF(E120="1st",(O120-1)*(D120/2)*0.95,IF(E120="Placed",(O120-1)*(D120/2)*0.95,-(D120/2)))</f>
        <v>35.72</v>
      </c>
      <c r="Q120" s="11">
        <f>M120+P120</f>
        <v>244.72000000000003</v>
      </c>
      <c r="R120" s="2">
        <f>IF(O120&gt;0,D120/2,D120)</f>
        <v>20</v>
      </c>
      <c r="S120" s="3">
        <f t="shared" si="12"/>
        <v>1334.3612500000006</v>
      </c>
      <c r="T120" s="3"/>
    </row>
    <row r="121" spans="2:20" ht="15">
      <c r="B121" s="9" t="s">
        <v>333</v>
      </c>
      <c r="C121" s="9" t="s">
        <v>334</v>
      </c>
      <c r="D121" s="3">
        <v>40</v>
      </c>
      <c r="F121" s="2" t="str">
        <f t="shared" si="13"/>
        <v>10/1</v>
      </c>
      <c r="H121" s="2">
        <v>11</v>
      </c>
      <c r="I121" s="3">
        <v>-40</v>
      </c>
      <c r="J121" s="10">
        <f t="shared" si="11"/>
        <v>1940.63</v>
      </c>
      <c r="M121" s="10">
        <f>IF(E121="1st",(L121-1)*R121*0.95,-(D121/2))</f>
        <v>-20</v>
      </c>
      <c r="P121" s="10">
        <f>IF(E121="1st",(O121-1)*(D121/2)*0.95,IF(E121="Placed",(O121-1)*(D121/2)*0.95,-(D121/2)))</f>
        <v>-20</v>
      </c>
      <c r="Q121" s="11">
        <f>M121+P121</f>
        <v>-40</v>
      </c>
      <c r="R121" s="2">
        <f>IF(O121&gt;0,D121/2,D121)</f>
        <v>40</v>
      </c>
      <c r="S121" s="3">
        <f t="shared" si="12"/>
        <v>1294.3612500000006</v>
      </c>
      <c r="T121" s="3"/>
    </row>
    <row r="122" spans="1:20" ht="15">
      <c r="A122" s="1">
        <v>42196</v>
      </c>
      <c r="B122" s="9" t="s">
        <v>335</v>
      </c>
      <c r="C122" s="9" t="s">
        <v>336</v>
      </c>
      <c r="D122" s="3">
        <v>40</v>
      </c>
      <c r="E122" s="2" t="s">
        <v>43</v>
      </c>
      <c r="F122" s="2" t="str">
        <f t="shared" si="13"/>
        <v>13/2 </v>
      </c>
      <c r="H122" s="2">
        <v>7.5</v>
      </c>
      <c r="I122" s="10">
        <v>12.5</v>
      </c>
      <c r="J122" s="10">
        <f t="shared" si="11"/>
        <v>1953.13</v>
      </c>
      <c r="M122" s="10">
        <f>IF(E122="1st",(L122-1)*R122*0.95,-(D122/2))</f>
        <v>-20</v>
      </c>
      <c r="O122" s="2">
        <v>1.91</v>
      </c>
      <c r="P122" s="10">
        <f>IF(E122="1st",(O122-1)*(D122/2)*0.95,IF(E122="Placed",(O122-1)*(D122/2)*0.95,-(D122/2)))</f>
        <v>17.29</v>
      </c>
      <c r="Q122" s="11">
        <f>M122+P122</f>
        <v>-2.710000000000001</v>
      </c>
      <c r="R122" s="2">
        <f>IF(O122&gt;0,D122/2,D122)</f>
        <v>20</v>
      </c>
      <c r="S122" s="3">
        <f t="shared" si="12"/>
        <v>1291.6512500000006</v>
      </c>
      <c r="T122" s="3"/>
    </row>
    <row r="123" spans="2:20" ht="15">
      <c r="B123" s="9" t="s">
        <v>330</v>
      </c>
      <c r="C123" s="9" t="s">
        <v>337</v>
      </c>
      <c r="D123" s="3">
        <v>40</v>
      </c>
      <c r="E123" s="2" t="s">
        <v>43</v>
      </c>
      <c r="F123" s="2" t="str">
        <f t="shared" si="13"/>
        <v>9/1</v>
      </c>
      <c r="H123" s="2">
        <v>10</v>
      </c>
      <c r="I123" s="3">
        <v>25</v>
      </c>
      <c r="J123" s="10">
        <f t="shared" si="11"/>
        <v>1978.13</v>
      </c>
      <c r="M123" s="10">
        <f>IF(E123="1st",(L123-1)*R123*0.95,-(D123/2))</f>
        <v>-20</v>
      </c>
      <c r="O123" s="2">
        <v>4.5</v>
      </c>
      <c r="P123" s="10">
        <f>IF(E123="1st",(O123-1)*(D123/2)*0.95,IF(E123="Placed",(O123-1)*(D123/2)*0.95,-(D123/2)))</f>
        <v>66.5</v>
      </c>
      <c r="Q123" s="11">
        <f>M123+P123</f>
        <v>46.5</v>
      </c>
      <c r="R123" s="2">
        <f>IF(O123&gt;0,D123/2,D123)</f>
        <v>20</v>
      </c>
      <c r="S123" s="3">
        <f t="shared" si="12"/>
        <v>1338.1512500000006</v>
      </c>
      <c r="T123" s="3"/>
    </row>
    <row r="124" spans="2:20" ht="15">
      <c r="B124" s="9" t="s">
        <v>338</v>
      </c>
      <c r="C124" s="9" t="s">
        <v>339</v>
      </c>
      <c r="D124" s="3">
        <v>20</v>
      </c>
      <c r="E124" s="2" t="s">
        <v>117</v>
      </c>
      <c r="F124" s="2" t="str">
        <f t="shared" si="13"/>
        <v>25/1</v>
      </c>
      <c r="H124" s="2">
        <v>26</v>
      </c>
      <c r="I124" s="10">
        <v>312.5</v>
      </c>
      <c r="J124" s="10">
        <f t="shared" si="11"/>
        <v>2290.63</v>
      </c>
      <c r="L124" s="2">
        <v>26.39</v>
      </c>
      <c r="M124" s="10">
        <f>IF(E124="1st",(L124-1)*R124*0.95,-(D124/2))</f>
        <v>241.205</v>
      </c>
      <c r="O124" s="2">
        <v>5</v>
      </c>
      <c r="P124" s="10">
        <f>IF(E124="1st",(O124-1)*(D124/2)*0.95,IF(E124="Placed",(O124-1)*(D124/2)*0.95,-(D124/2)))</f>
        <v>38</v>
      </c>
      <c r="Q124" s="11">
        <f>M124+P124</f>
        <v>279.20500000000004</v>
      </c>
      <c r="R124" s="2">
        <f>IF(O124&gt;0,D124/2,D124)</f>
        <v>10</v>
      </c>
      <c r="S124" s="3">
        <f t="shared" si="12"/>
        <v>1617.3562500000007</v>
      </c>
      <c r="T124" s="3"/>
    </row>
    <row r="125" spans="3:20" ht="15">
      <c r="C125" s="9" t="s">
        <v>340</v>
      </c>
      <c r="D125" s="3">
        <v>20</v>
      </c>
      <c r="F125" s="2" t="str">
        <f t="shared" si="13"/>
        <v>20/1</v>
      </c>
      <c r="H125" s="2">
        <v>21</v>
      </c>
      <c r="I125" s="3">
        <v>-20</v>
      </c>
      <c r="J125" s="10">
        <f t="shared" si="11"/>
        <v>2270.63</v>
      </c>
      <c r="M125" s="10">
        <f>IF(E125="1st",(L125-1)*R125*0.95,-(D125/2))</f>
        <v>-10</v>
      </c>
      <c r="P125" s="10">
        <f>IF(E125="1st",(O125-1)*(D125/2)*0.95,IF(E125="Placed",(O125-1)*(D125/2)*0.95,-(D125/2)))</f>
        <v>-10</v>
      </c>
      <c r="Q125" s="11">
        <f>M125+P125</f>
        <v>-20</v>
      </c>
      <c r="R125" s="2">
        <f>IF(O125&gt;0,D125/2,D125)</f>
        <v>20</v>
      </c>
      <c r="S125" s="3">
        <f t="shared" si="12"/>
        <v>1597.3562500000007</v>
      </c>
      <c r="T125" s="3"/>
    </row>
    <row r="126" spans="2:20" ht="15">
      <c r="B126" s="9" t="s">
        <v>341</v>
      </c>
      <c r="C126" s="9" t="s">
        <v>342</v>
      </c>
      <c r="D126" s="3">
        <v>40</v>
      </c>
      <c r="F126" s="2" t="str">
        <f t="shared" si="13"/>
        <v>12/1</v>
      </c>
      <c r="H126" s="2">
        <v>13</v>
      </c>
      <c r="I126" s="10">
        <v>-40</v>
      </c>
      <c r="J126" s="10">
        <f t="shared" si="11"/>
        <v>2230.63</v>
      </c>
      <c r="M126" s="10">
        <f>IF(E126="1st",(L126-1)*R126*0.95,-(D126/2))</f>
        <v>-20</v>
      </c>
      <c r="P126" s="10">
        <f>IF(E126="1st",(O126-1)*(D126/2)*0.95,IF(E126="Placed",(O126-1)*(D126/2)*0.95,-(D126/2)))</f>
        <v>-20</v>
      </c>
      <c r="Q126" s="11">
        <f>M126+P126</f>
        <v>-40</v>
      </c>
      <c r="R126" s="2">
        <f>IF(O126&gt;0,D126/2,D126)</f>
        <v>40</v>
      </c>
      <c r="S126" s="3">
        <f t="shared" si="12"/>
        <v>1557.3562500000007</v>
      </c>
      <c r="T126" s="3"/>
    </row>
    <row r="127" spans="1:20" ht="15">
      <c r="A127" s="1">
        <v>42197</v>
      </c>
      <c r="B127" s="9" t="s">
        <v>343</v>
      </c>
      <c r="C127" s="9" t="s">
        <v>344</v>
      </c>
      <c r="D127" s="3">
        <v>20</v>
      </c>
      <c r="E127" s="2" t="s">
        <v>117</v>
      </c>
      <c r="F127" s="2" t="str">
        <f t="shared" si="13"/>
        <v>7/1</v>
      </c>
      <c r="H127" s="2">
        <v>8</v>
      </c>
      <c r="I127" s="3">
        <v>84</v>
      </c>
      <c r="J127" s="10">
        <f t="shared" si="11"/>
        <v>2314.63</v>
      </c>
      <c r="L127" s="2">
        <v>4.8</v>
      </c>
      <c r="M127" s="10">
        <f>IF(E127="1st",(L127-1)*R127*0.95,-(D127/2))</f>
        <v>36.1</v>
      </c>
      <c r="O127" s="2">
        <v>1.76</v>
      </c>
      <c r="P127" s="10">
        <f>IF(E127="1st",(O127-1)*(D127/2)*0.95,IF(E127="Placed",(O127-1)*(D127/2)*0.95,-(D127/2)))</f>
        <v>7.22</v>
      </c>
      <c r="Q127" s="11">
        <f>M127+P127</f>
        <v>43.32</v>
      </c>
      <c r="R127" s="2">
        <f>IF(O127&gt;0,D127/2,D127)</f>
        <v>10</v>
      </c>
      <c r="S127" s="3">
        <f t="shared" si="12"/>
        <v>1600.6762500000007</v>
      </c>
      <c r="T127" s="3"/>
    </row>
    <row r="128" spans="1:20" ht="15">
      <c r="A128" s="1">
        <v>42199</v>
      </c>
      <c r="B128" s="9" t="s">
        <v>345</v>
      </c>
      <c r="C128" s="9" t="s">
        <v>346</v>
      </c>
      <c r="D128" s="3">
        <v>20</v>
      </c>
      <c r="F128" s="2" t="str">
        <f t="shared" si="13"/>
        <v>25/1 </v>
      </c>
      <c r="H128" s="2">
        <v>26</v>
      </c>
      <c r="I128" s="10">
        <v>-20</v>
      </c>
      <c r="J128" s="10">
        <f t="shared" si="11"/>
        <v>2294.63</v>
      </c>
      <c r="M128" s="10">
        <f>IF(E128="1st",(L128-1)*R128*0.95,-(D128/2))</f>
        <v>-10</v>
      </c>
      <c r="P128" s="10">
        <f>IF(E128="1st",(O128-1)*(D128/2)*0.95,IF(E128="Placed",(O128-1)*(D128/2)*0.95,-(D128/2)))</f>
        <v>-10</v>
      </c>
      <c r="Q128" s="11">
        <f>M128+P128</f>
        <v>-20</v>
      </c>
      <c r="R128" s="2">
        <f>IF(O128&gt;0,D128/2,D128)</f>
        <v>20</v>
      </c>
      <c r="S128" s="3">
        <f t="shared" si="12"/>
        <v>1580.6762500000007</v>
      </c>
      <c r="T128" s="3"/>
    </row>
    <row r="129" spans="1:20" ht="15">
      <c r="A129" s="1">
        <v>42200</v>
      </c>
      <c r="B129" s="9" t="s">
        <v>347</v>
      </c>
      <c r="C129" s="9" t="s">
        <v>348</v>
      </c>
      <c r="D129" s="3">
        <v>20</v>
      </c>
      <c r="E129" s="2" t="s">
        <v>43</v>
      </c>
      <c r="F129" s="2" t="str">
        <f t="shared" si="13"/>
        <v>15/2 </v>
      </c>
      <c r="H129" s="2">
        <v>8.5</v>
      </c>
      <c r="I129" s="3">
        <v>5</v>
      </c>
      <c r="J129" s="10">
        <f t="shared" si="11"/>
        <v>2299.63</v>
      </c>
      <c r="M129" s="10">
        <f>IF(E129="1st",(L129-1)*R129*0.95,-(D129/2))</f>
        <v>-10</v>
      </c>
      <c r="O129" s="2">
        <v>2.62</v>
      </c>
      <c r="P129" s="10">
        <f>IF(E129="1st",(O129-1)*(D129/2)*0.95,IF(E129="Placed",(O129-1)*(D129/2)*0.95,-(D129/2)))</f>
        <v>15.390000000000004</v>
      </c>
      <c r="Q129" s="11">
        <f>M129+P129</f>
        <v>5.390000000000004</v>
      </c>
      <c r="R129" s="2">
        <f>IF(O129&gt;0,D129/2,D129)</f>
        <v>10</v>
      </c>
      <c r="S129" s="3">
        <f t="shared" si="12"/>
        <v>1586.0662500000008</v>
      </c>
      <c r="T129" s="3"/>
    </row>
    <row r="130" spans="1:20" ht="15">
      <c r="A130" s="1">
        <v>42201</v>
      </c>
      <c r="B130" s="9" t="s">
        <v>349</v>
      </c>
      <c r="C130" s="9" t="s">
        <v>350</v>
      </c>
      <c r="D130" s="3">
        <v>10</v>
      </c>
      <c r="F130" s="2" t="str">
        <f t="shared" si="13"/>
        <v>12/1</v>
      </c>
      <c r="H130" s="2">
        <v>13</v>
      </c>
      <c r="I130" s="10">
        <v>-10</v>
      </c>
      <c r="J130" s="10">
        <f t="shared" si="11"/>
        <v>2289.63</v>
      </c>
      <c r="M130" s="10">
        <f>IF(E130="1st",(L130-1)*R130*0.95,-(D130/2))</f>
        <v>-5</v>
      </c>
      <c r="P130" s="10"/>
      <c r="Q130" s="11">
        <f>M130+P130</f>
        <v>-5</v>
      </c>
      <c r="R130" s="2">
        <f>IF(O130&gt;0,D130/2,D130)</f>
        <v>10</v>
      </c>
      <c r="S130" s="3">
        <f t="shared" si="12"/>
        <v>1581.0662500000008</v>
      </c>
      <c r="T130" s="3"/>
    </row>
    <row r="131" spans="1:20" ht="15">
      <c r="A131" s="1">
        <v>42202</v>
      </c>
      <c r="B131" s="9" t="s">
        <v>351</v>
      </c>
      <c r="C131" s="9" t="s">
        <v>352</v>
      </c>
      <c r="D131" s="3">
        <v>20</v>
      </c>
      <c r="F131" s="2" t="str">
        <f aca="true" t="shared" si="14" ref="F131:F162">RIGHT(C131,LEN(C131)-FIND("@",C131)-1)</f>
        <v>25/1 </v>
      </c>
      <c r="H131" s="2">
        <v>26</v>
      </c>
      <c r="I131" s="3">
        <v>-20</v>
      </c>
      <c r="J131" s="10">
        <f t="shared" si="11"/>
        <v>2269.63</v>
      </c>
      <c r="M131" s="10">
        <f>IF(E131="1st",(L131-1)*R131*0.95,-(D131/2))</f>
        <v>-10</v>
      </c>
      <c r="P131" s="10">
        <f>IF(E131="1st",(O131-1)*(D131/2)*0.95,IF(E131="Placed",(O131-1)*(D131/2)*0.95,-(D131/2)))</f>
        <v>-10</v>
      </c>
      <c r="Q131" s="11">
        <f>M131+P131</f>
        <v>-20</v>
      </c>
      <c r="R131" s="2">
        <f>IF(O131&gt;0,D131/2,D131)</f>
        <v>20</v>
      </c>
      <c r="S131" s="3">
        <f t="shared" si="12"/>
        <v>1561.0662500000008</v>
      </c>
      <c r="T131" s="3"/>
    </row>
    <row r="132" spans="1:20" ht="15">
      <c r="A132" s="1">
        <v>42203</v>
      </c>
      <c r="B132" s="9" t="s">
        <v>353</v>
      </c>
      <c r="C132" s="9" t="s">
        <v>354</v>
      </c>
      <c r="D132" s="3">
        <v>40</v>
      </c>
      <c r="F132" s="2" t="str">
        <f t="shared" si="14"/>
        <v>5/1</v>
      </c>
      <c r="H132" s="2">
        <v>6</v>
      </c>
      <c r="I132" s="10">
        <v>-40</v>
      </c>
      <c r="J132" s="10">
        <f t="shared" si="11"/>
        <v>2229.63</v>
      </c>
      <c r="M132" s="10">
        <f>IF(E132="1st",(L132-1)*R132*0.95,-(D132/2))</f>
        <v>-20</v>
      </c>
      <c r="P132" s="10">
        <f>IF(E132="1st",(O132-1)*(D132/2)*0.95,IF(E132="Placed",(O132-1)*(D132/2)*0.95,-(D132/2)))</f>
        <v>-20</v>
      </c>
      <c r="Q132" s="11">
        <f>M132+P132</f>
        <v>-40</v>
      </c>
      <c r="R132" s="2">
        <f>IF(O132&gt;0,D132/2,D132)</f>
        <v>40</v>
      </c>
      <c r="S132" s="3">
        <f t="shared" si="12"/>
        <v>1521.0662500000008</v>
      </c>
      <c r="T132" s="3"/>
    </row>
    <row r="133" spans="2:20" ht="15">
      <c r="B133" s="9" t="s">
        <v>355</v>
      </c>
      <c r="C133" s="9" t="s">
        <v>356</v>
      </c>
      <c r="D133" s="3">
        <v>20</v>
      </c>
      <c r="E133" s="2" t="s">
        <v>43</v>
      </c>
      <c r="F133" s="2" t="str">
        <f t="shared" si="14"/>
        <v>11/1</v>
      </c>
      <c r="H133" s="2">
        <v>12</v>
      </c>
      <c r="I133" s="3">
        <v>17.5</v>
      </c>
      <c r="J133" s="10">
        <f aca="true" t="shared" si="15" ref="J133:J196">J132+I133</f>
        <v>2247.13</v>
      </c>
      <c r="M133" s="10">
        <f>IF(E133="1st",(L133-1)*R133*0.95,-(D133/2))</f>
        <v>-10</v>
      </c>
      <c r="O133" s="2">
        <v>2.18</v>
      </c>
      <c r="P133" s="10">
        <f>IF(E133="1st",(O133-1)*(D133/2)*0.95,IF(E133="Placed",(O133-1)*(D133/2)*0.95,-(D133/2)))</f>
        <v>11.21</v>
      </c>
      <c r="Q133" s="11">
        <f>M133+P133</f>
        <v>1.2100000000000009</v>
      </c>
      <c r="R133" s="2">
        <f>IF(O133&gt;0,D133/2,D133)</f>
        <v>10</v>
      </c>
      <c r="S133" s="3">
        <f aca="true" t="shared" si="16" ref="S133:S196">Q133+S132</f>
        <v>1522.2762500000008</v>
      </c>
      <c r="T133" s="3"/>
    </row>
    <row r="134" spans="2:20" ht="15">
      <c r="B134" s="9" t="s">
        <v>357</v>
      </c>
      <c r="C134" s="9" t="s">
        <v>358</v>
      </c>
      <c r="D134" s="3">
        <v>40</v>
      </c>
      <c r="F134" s="2" t="str">
        <f t="shared" si="14"/>
        <v>8/1 </v>
      </c>
      <c r="H134" s="2">
        <v>9</v>
      </c>
      <c r="I134" s="10">
        <v>-40</v>
      </c>
      <c r="J134" s="10">
        <f t="shared" si="15"/>
        <v>2207.13</v>
      </c>
      <c r="M134" s="10">
        <f>IF(E134="1st",(L134-1)*R134*0.95,-(D134/2))</f>
        <v>-20</v>
      </c>
      <c r="P134" s="10">
        <f>IF(E134="1st",(O134-1)*(D134/2)*0.95,IF(E134="Placed",(O134-1)*(D134/2)*0.95,-(D134/2)))</f>
        <v>-20</v>
      </c>
      <c r="Q134" s="11">
        <f>M134+P134</f>
        <v>-40</v>
      </c>
      <c r="R134" s="2">
        <f>IF(O134&gt;0,D134/2,D134)</f>
        <v>40</v>
      </c>
      <c r="S134" s="3">
        <f t="shared" si="16"/>
        <v>1482.2762500000008</v>
      </c>
      <c r="T134" s="3"/>
    </row>
    <row r="135" spans="1:20" ht="15">
      <c r="A135" s="1">
        <v>42204</v>
      </c>
      <c r="B135" s="9" t="s">
        <v>359</v>
      </c>
      <c r="C135" s="9" t="s">
        <v>360</v>
      </c>
      <c r="D135" s="3">
        <v>40</v>
      </c>
      <c r="E135" s="2" t="s">
        <v>43</v>
      </c>
      <c r="F135" s="2" t="str">
        <f t="shared" si="14"/>
        <v>13/2 </v>
      </c>
      <c r="H135" s="2">
        <v>7.5</v>
      </c>
      <c r="I135" s="3">
        <v>6</v>
      </c>
      <c r="J135" s="10">
        <f t="shared" si="15"/>
        <v>2213.13</v>
      </c>
      <c r="M135" s="10">
        <f>IF(E135="1st",(L135-1)*R135*0.95,-(D135/2))</f>
        <v>-20</v>
      </c>
      <c r="O135" s="2">
        <v>2.13</v>
      </c>
      <c r="P135" s="10">
        <f>IF(E135="1st",(O135-1)*(D135/2)*0.95,IF(E135="Placed",(O135-1)*(D135/2)*0.95,-(D135/2)))</f>
        <v>21.47</v>
      </c>
      <c r="Q135" s="11">
        <f>M135+P135</f>
        <v>1.4699999999999989</v>
      </c>
      <c r="R135" s="2">
        <f>IF(O135&gt;0,D135/2,D135)</f>
        <v>20</v>
      </c>
      <c r="S135" s="3">
        <f t="shared" si="16"/>
        <v>1483.7462500000008</v>
      </c>
      <c r="T135" s="3"/>
    </row>
    <row r="136" spans="1:20" ht="15">
      <c r="A136" s="1">
        <v>42205</v>
      </c>
      <c r="B136" s="9" t="s">
        <v>20</v>
      </c>
      <c r="C136" s="9" t="s">
        <v>21</v>
      </c>
      <c r="D136" s="3">
        <v>40</v>
      </c>
      <c r="F136" s="2" t="str">
        <f t="shared" si="14"/>
        <v>5/1</v>
      </c>
      <c r="H136" s="2">
        <v>6</v>
      </c>
      <c r="I136" s="3">
        <v>-40</v>
      </c>
      <c r="J136" s="10">
        <f t="shared" si="15"/>
        <v>2173.13</v>
      </c>
      <c r="M136" s="10">
        <f>IF(E136="1st",(L136-1)*R136*0.95,-(D136/2))</f>
        <v>-20</v>
      </c>
      <c r="P136" s="10">
        <f>IF(E136="1st",(O136-1)*(D136/2)*0.95,IF(E136="Placed",(O136-1)*(D136/2)*0.95,-(D136/2)))</f>
        <v>-20</v>
      </c>
      <c r="Q136" s="11">
        <f>M136+P136</f>
        <v>-40</v>
      </c>
      <c r="R136" s="2">
        <f>IF(O136&gt;0,D136/2,D136)</f>
        <v>40</v>
      </c>
      <c r="S136" s="3">
        <f t="shared" si="16"/>
        <v>1443.7462500000008</v>
      </c>
      <c r="T136" s="3"/>
    </row>
    <row r="137" spans="1:20" ht="15">
      <c r="A137" s="1">
        <v>42210</v>
      </c>
      <c r="B137" s="9" t="s">
        <v>22</v>
      </c>
      <c r="C137" s="9" t="s">
        <v>23</v>
      </c>
      <c r="D137" s="3">
        <v>60</v>
      </c>
      <c r="F137" s="2" t="str">
        <f t="shared" si="14"/>
        <v>5/1</v>
      </c>
      <c r="H137" s="2">
        <v>6</v>
      </c>
      <c r="I137" s="3">
        <v>-60</v>
      </c>
      <c r="J137" s="10">
        <f t="shared" si="15"/>
        <v>2113.13</v>
      </c>
      <c r="M137" s="10">
        <f>IF(E137="1st",(L137-1)*R137*0.95,-(D137/2))</f>
        <v>-30</v>
      </c>
      <c r="P137" s="10">
        <f>IF(E137="1st",(O137-1)*(D137/2)*0.95,IF(E137="Placed",(O137-1)*(D137/2)*0.95,-(D137/2)))</f>
        <v>-30</v>
      </c>
      <c r="Q137" s="11">
        <f>M137+P137</f>
        <v>-60</v>
      </c>
      <c r="R137" s="2">
        <f>IF(O137&gt;0,D137/2,D137)</f>
        <v>60</v>
      </c>
      <c r="S137" s="3">
        <f t="shared" si="16"/>
        <v>1383.7462500000008</v>
      </c>
      <c r="T137" s="3"/>
    </row>
    <row r="138" spans="1:20" ht="15">
      <c r="A138" s="1">
        <v>42213</v>
      </c>
      <c r="B138" s="9" t="s">
        <v>24</v>
      </c>
      <c r="C138" s="9" t="s">
        <v>25</v>
      </c>
      <c r="D138" s="3">
        <v>20</v>
      </c>
      <c r="F138" s="2" t="str">
        <f t="shared" si="14"/>
        <v>11/1</v>
      </c>
      <c r="H138" s="2">
        <v>12</v>
      </c>
      <c r="I138" s="3">
        <v>-20</v>
      </c>
      <c r="J138" s="10">
        <f t="shared" si="15"/>
        <v>2093.13</v>
      </c>
      <c r="M138" s="10">
        <f>IF(E138="1st",(L138-1)*R138*0.95,-(D138/2))</f>
        <v>-10</v>
      </c>
      <c r="P138" s="10">
        <f>IF(E138="1st",(O138-1)*(D138/2)*0.95,IF(E138="Placed",(O138-1)*(D138/2)*0.95,-(D138/2)))</f>
        <v>-10</v>
      </c>
      <c r="Q138" s="11">
        <f>M138+P138</f>
        <v>-20</v>
      </c>
      <c r="R138" s="2">
        <f>IF(O138&gt;0,D138/2,D138)</f>
        <v>20</v>
      </c>
      <c r="S138" s="3">
        <f t="shared" si="16"/>
        <v>1363.7462500000008</v>
      </c>
      <c r="T138" s="3"/>
    </row>
    <row r="139" spans="3:20" ht="15">
      <c r="C139" s="9" t="s">
        <v>26</v>
      </c>
      <c r="D139" s="3">
        <v>20</v>
      </c>
      <c r="F139" s="2" t="str">
        <f t="shared" si="14"/>
        <v>11/1</v>
      </c>
      <c r="H139" s="2">
        <v>12</v>
      </c>
      <c r="I139" s="3">
        <v>-20</v>
      </c>
      <c r="J139" s="10">
        <f t="shared" si="15"/>
        <v>2073.13</v>
      </c>
      <c r="M139" s="10">
        <f>IF(E139="1st",(L139-1)*R139*0.95,-(D139/2))</f>
        <v>-10</v>
      </c>
      <c r="P139" s="10">
        <f>IF(E139="1st",(O139-1)*(D139/2)*0.95,IF(E139="Placed",(O139-1)*(D139/2)*0.95,-(D139/2)))</f>
        <v>-10</v>
      </c>
      <c r="Q139" s="11">
        <f>M139+P139</f>
        <v>-20</v>
      </c>
      <c r="R139" s="2">
        <f>IF(O139&gt;0,D139/2,D139)</f>
        <v>20</v>
      </c>
      <c r="S139" s="3">
        <f t="shared" si="16"/>
        <v>1343.7462500000008</v>
      </c>
      <c r="T139" s="3"/>
    </row>
    <row r="140" spans="2:20" ht="15">
      <c r="B140" s="9" t="s">
        <v>27</v>
      </c>
      <c r="C140" s="9" t="s">
        <v>28</v>
      </c>
      <c r="D140" s="3">
        <v>20</v>
      </c>
      <c r="F140" s="2" t="str">
        <f t="shared" si="14"/>
        <v>11/1 </v>
      </c>
      <c r="H140" s="2">
        <v>12</v>
      </c>
      <c r="I140" s="3">
        <v>-20</v>
      </c>
      <c r="J140" s="10">
        <f t="shared" si="15"/>
        <v>2053.13</v>
      </c>
      <c r="M140" s="10">
        <f>IF(E140="1st",(L140-1)*R140*0.95,-(D140/2))</f>
        <v>-10</v>
      </c>
      <c r="P140" s="10">
        <f>IF(E140="1st",(O140-1)*(D140/2)*0.95,IF(E140="Placed",(O140-1)*(D140/2)*0.95,-(D140/2)))</f>
        <v>-10</v>
      </c>
      <c r="Q140" s="11">
        <f>M140+P140</f>
        <v>-20</v>
      </c>
      <c r="R140" s="2">
        <f>IF(O140&gt;0,D140/2,D140)</f>
        <v>20</v>
      </c>
      <c r="S140" s="3">
        <f t="shared" si="16"/>
        <v>1323.7462500000008</v>
      </c>
      <c r="T140" s="3"/>
    </row>
    <row r="141" spans="2:20" ht="15">
      <c r="B141" s="9" t="s">
        <v>29</v>
      </c>
      <c r="C141" s="9" t="s">
        <v>30</v>
      </c>
      <c r="D141" s="3">
        <v>20</v>
      </c>
      <c r="F141" s="2" t="str">
        <f t="shared" si="14"/>
        <v>12/1</v>
      </c>
      <c r="H141" s="2">
        <v>13</v>
      </c>
      <c r="I141" s="3">
        <v>20</v>
      </c>
      <c r="J141" s="10">
        <f t="shared" si="15"/>
        <v>2073.13</v>
      </c>
      <c r="M141" s="10">
        <f>IF(E141="1st",(L141-1)*R141*0.95,-(D141/2))</f>
        <v>-10</v>
      </c>
      <c r="P141" s="10">
        <f>IF(E141="1st",(O141-1)*(D141/2)*0.95,IF(E141="Placed",(O141-1)*(D141/2)*0.95,-(D141/2)))</f>
        <v>-10</v>
      </c>
      <c r="Q141" s="11">
        <f>M141+P141</f>
        <v>-20</v>
      </c>
      <c r="R141" s="2">
        <f>IF(O141&gt;0,D141/2,D141)</f>
        <v>20</v>
      </c>
      <c r="S141" s="3">
        <f t="shared" si="16"/>
        <v>1303.7462500000008</v>
      </c>
      <c r="T141" s="3"/>
    </row>
    <row r="142" spans="1:20" ht="15">
      <c r="A142" s="1">
        <v>42214</v>
      </c>
      <c r="B142" s="9" t="s">
        <v>24</v>
      </c>
      <c r="C142" s="9" t="s">
        <v>31</v>
      </c>
      <c r="D142" s="3">
        <v>20</v>
      </c>
      <c r="F142" s="2" t="str">
        <f t="shared" si="14"/>
        <v>20/1</v>
      </c>
      <c r="H142" s="2">
        <v>21</v>
      </c>
      <c r="I142" s="3">
        <v>-20</v>
      </c>
      <c r="J142" s="10">
        <f t="shared" si="15"/>
        <v>2053.13</v>
      </c>
      <c r="M142" s="10">
        <f>IF(E142="1st",(L142-1)*R142*0.95,-(D142/2))</f>
        <v>-10</v>
      </c>
      <c r="P142" s="10">
        <f>IF(E142="1st",(O142-1)*(D142/2)*0.95,IF(E142="Placed",(O142-1)*(D142/2)*0.95,-(D142/2)))</f>
        <v>-10</v>
      </c>
      <c r="Q142" s="11">
        <f>M142+P142</f>
        <v>-20</v>
      </c>
      <c r="R142" s="2">
        <f>IF(O142&gt;0,D142/2,D142)</f>
        <v>20</v>
      </c>
      <c r="S142" s="3">
        <f t="shared" si="16"/>
        <v>1283.7462500000008</v>
      </c>
      <c r="T142" s="3"/>
    </row>
    <row r="143" spans="2:20" ht="17.25">
      <c r="B143" s="9" t="s">
        <v>32</v>
      </c>
      <c r="C143" s="9" t="s">
        <v>33</v>
      </c>
      <c r="D143" s="3">
        <v>20</v>
      </c>
      <c r="E143" s="2" t="s">
        <v>34</v>
      </c>
      <c r="F143" s="2" t="e">
        <f t="shared" si="14"/>
        <v>#VALUE!</v>
      </c>
      <c r="H143" s="2">
        <v>5</v>
      </c>
      <c r="I143" s="3">
        <v>80</v>
      </c>
      <c r="J143" s="10">
        <f t="shared" si="15"/>
        <v>2133.13</v>
      </c>
      <c r="L143" s="2">
        <v>5</v>
      </c>
      <c r="M143" s="10">
        <f>IF(E143="1st",(L143-1)*R143*0.95,-(D143/2))</f>
        <v>76</v>
      </c>
      <c r="P143" s="10"/>
      <c r="Q143" s="11">
        <f>M143+P143</f>
        <v>76</v>
      </c>
      <c r="R143" s="2">
        <f>IF(O143&gt;0,D143/2,D143)</f>
        <v>20</v>
      </c>
      <c r="S143" s="3">
        <f t="shared" si="16"/>
        <v>1359.7462500000008</v>
      </c>
      <c r="T143" s="3"/>
    </row>
    <row r="144" spans="2:20" ht="15">
      <c r="B144" s="9" t="s">
        <v>29</v>
      </c>
      <c r="C144" s="9" t="s">
        <v>35</v>
      </c>
      <c r="D144" s="3">
        <v>20</v>
      </c>
      <c r="F144" s="2" t="str">
        <f t="shared" si="14"/>
        <v>10/1</v>
      </c>
      <c r="H144" s="2">
        <v>11</v>
      </c>
      <c r="I144" s="3">
        <v>-20</v>
      </c>
      <c r="J144" s="10">
        <f t="shared" si="15"/>
        <v>2113.13</v>
      </c>
      <c r="M144" s="10">
        <f>IF(E144="1st",(L144-1)*R144*0.95,-(D144/2))</f>
        <v>-10</v>
      </c>
      <c r="P144" s="10">
        <f>IF(E144="1st",(O144-1)*(D144/2)*0.95,IF(E144="Placed",(O144-1)*(D144/2)*0.95,-(D144/2)))</f>
        <v>-10</v>
      </c>
      <c r="Q144" s="11">
        <f>M144+P144</f>
        <v>-20</v>
      </c>
      <c r="R144" s="2">
        <f>IF(O144&gt;0,D144/2,D144)</f>
        <v>20</v>
      </c>
      <c r="S144" s="3">
        <f t="shared" si="16"/>
        <v>1339.7462500000008</v>
      </c>
      <c r="T144" s="3"/>
    </row>
    <row r="145" spans="1:20" ht="15">
      <c r="A145" s="1">
        <v>42215</v>
      </c>
      <c r="B145" s="9" t="s">
        <v>24</v>
      </c>
      <c r="C145" s="9" t="s">
        <v>36</v>
      </c>
      <c r="D145" s="3">
        <v>20</v>
      </c>
      <c r="F145" s="2" t="str">
        <f t="shared" si="14"/>
        <v>10/1</v>
      </c>
      <c r="H145" s="2">
        <v>11</v>
      </c>
      <c r="I145" s="3">
        <v>-20</v>
      </c>
      <c r="J145" s="10">
        <f t="shared" si="15"/>
        <v>2093.13</v>
      </c>
      <c r="M145" s="10">
        <f>IF(E145="1st",(L145-1)*R145*0.95,-(D145/2))</f>
        <v>-10</v>
      </c>
      <c r="P145" s="10">
        <f>IF(E145="1st",(O145-1)*(D145/2)*0.95,IF(E145="Placed",(O145-1)*(D145/2)*0.95,-(D145/2)))</f>
        <v>-10</v>
      </c>
      <c r="Q145" s="11">
        <f>M145+P145</f>
        <v>-20</v>
      </c>
      <c r="R145" s="2">
        <f>IF(O145&gt;0,D145/2,D145)</f>
        <v>20</v>
      </c>
      <c r="S145" s="3">
        <f t="shared" si="16"/>
        <v>1319.7462500000008</v>
      </c>
      <c r="T145" s="3"/>
    </row>
    <row r="146" spans="2:20" ht="15">
      <c r="B146" s="9" t="s">
        <v>32</v>
      </c>
      <c r="C146" s="9" t="s">
        <v>37</v>
      </c>
      <c r="D146" s="3">
        <v>20</v>
      </c>
      <c r="F146" s="2" t="str">
        <f t="shared" si="14"/>
        <v>4/1 </v>
      </c>
      <c r="H146" s="2">
        <v>5</v>
      </c>
      <c r="I146" s="3">
        <v>-20</v>
      </c>
      <c r="J146" s="10">
        <f t="shared" si="15"/>
        <v>2073.13</v>
      </c>
      <c r="M146" s="10">
        <f>IF(E146="1st",(L146-1)*R146*0.95,-(D146/2))</f>
        <v>-10</v>
      </c>
      <c r="P146" s="10"/>
      <c r="Q146" s="11">
        <f>M146+P146</f>
        <v>-10</v>
      </c>
      <c r="R146" s="2">
        <f>IF(O146&gt;0,D146/2,D146)</f>
        <v>20</v>
      </c>
      <c r="S146" s="3">
        <f t="shared" si="16"/>
        <v>1309.7462500000008</v>
      </c>
      <c r="T146" s="3"/>
    </row>
    <row r="147" spans="2:20" ht="17.25">
      <c r="B147" s="12" t="s">
        <v>38</v>
      </c>
      <c r="C147" s="9" t="s">
        <v>39</v>
      </c>
      <c r="D147" s="3">
        <v>40</v>
      </c>
      <c r="E147" s="2" t="s">
        <v>34</v>
      </c>
      <c r="F147" s="2" t="str">
        <f t="shared" si="14"/>
        <v>6/1</v>
      </c>
      <c r="H147" s="2">
        <v>7</v>
      </c>
      <c r="I147" s="3">
        <v>150</v>
      </c>
      <c r="J147" s="10">
        <f t="shared" si="15"/>
        <v>2223.13</v>
      </c>
      <c r="L147" s="2">
        <v>7.2</v>
      </c>
      <c r="M147" s="10">
        <f>IF(E147="1st",(L147-1)*R147*0.95,-(D147/2))</f>
        <v>117.80000000000001</v>
      </c>
      <c r="O147" s="2">
        <v>2.5</v>
      </c>
      <c r="P147" s="10">
        <f>IF(E147="1st",(O147-1)*(D147/2)*0.95,IF(E147="Placed",(O147-1)*(D147/2)*0.95,-(D147/2)))</f>
        <v>28.500000000000004</v>
      </c>
      <c r="Q147" s="11">
        <f>M147+P147</f>
        <v>146.3</v>
      </c>
      <c r="R147" s="2">
        <f>IF(O147&gt;0,D147/2,D147)</f>
        <v>20</v>
      </c>
      <c r="S147" s="3">
        <f t="shared" si="16"/>
        <v>1456.0462500000008</v>
      </c>
      <c r="T147" s="3"/>
    </row>
    <row r="148" spans="1:20" ht="15">
      <c r="A148" s="1">
        <v>42216</v>
      </c>
      <c r="B148" s="9" t="s">
        <v>40</v>
      </c>
      <c r="C148" s="9" t="s">
        <v>41</v>
      </c>
      <c r="D148" s="3">
        <v>40</v>
      </c>
      <c r="F148" s="2" t="str">
        <f t="shared" si="14"/>
        <v>6/1</v>
      </c>
      <c r="H148" s="2">
        <v>7</v>
      </c>
      <c r="I148" s="3">
        <v>-40</v>
      </c>
      <c r="J148" s="10">
        <f t="shared" si="15"/>
        <v>2183.13</v>
      </c>
      <c r="M148" s="10">
        <f>IF(E148="1st",(L148-1)*R148*0.95,-(D148/2))</f>
        <v>-20</v>
      </c>
      <c r="P148" s="10">
        <f>IF(E148="1st",(O148-1)*(D148/2)*0.95,IF(E148="Placed",(O148-1)*(D148/2)*0.95,-(D148/2)))</f>
        <v>-20</v>
      </c>
      <c r="Q148" s="11">
        <f>M148+P148</f>
        <v>-40</v>
      </c>
      <c r="R148" s="2">
        <f>IF(O148&gt;0,D148/2,D148)</f>
        <v>40</v>
      </c>
      <c r="S148" s="3">
        <f t="shared" si="16"/>
        <v>1416.0462500000008</v>
      </c>
      <c r="T148" s="3"/>
    </row>
    <row r="149" spans="1:20" ht="15">
      <c r="A149" s="1">
        <v>42217</v>
      </c>
      <c r="B149" s="9" t="s">
        <v>24</v>
      </c>
      <c r="C149" s="9" t="s">
        <v>42</v>
      </c>
      <c r="D149" s="3">
        <v>20</v>
      </c>
      <c r="E149" s="2" t="s">
        <v>43</v>
      </c>
      <c r="F149" s="2" t="str">
        <f t="shared" si="14"/>
        <v>16/1</v>
      </c>
      <c r="H149" s="2">
        <v>17</v>
      </c>
      <c r="I149" s="3">
        <v>30</v>
      </c>
      <c r="J149" s="10">
        <f t="shared" si="15"/>
        <v>2213.13</v>
      </c>
      <c r="M149" s="10">
        <f>IF(E149="1st",(L149-1)*R149*0.95,-(D149/2))</f>
        <v>-10</v>
      </c>
      <c r="O149" s="2">
        <v>6.03</v>
      </c>
      <c r="P149" s="10">
        <f>IF(E149="1st",(O149-1)*(D149/2)*0.95,IF(E149="Placed",(O149-1)*(D149/2)*0.95,-(D149/2)))</f>
        <v>47.78500000000001</v>
      </c>
      <c r="Q149" s="11">
        <f>M149+P149</f>
        <v>37.78500000000001</v>
      </c>
      <c r="R149" s="2">
        <f>IF(O149&gt;0,D149/2,D149)</f>
        <v>10</v>
      </c>
      <c r="S149" s="3">
        <f t="shared" si="16"/>
        <v>1453.8312500000009</v>
      </c>
      <c r="T149" s="3"/>
    </row>
    <row r="150" spans="2:20" ht="15">
      <c r="B150" s="9" t="s">
        <v>27</v>
      </c>
      <c r="C150" s="9" t="s">
        <v>44</v>
      </c>
      <c r="D150" s="3">
        <v>20</v>
      </c>
      <c r="F150" s="2" t="str">
        <f t="shared" si="14"/>
        <v>12/1</v>
      </c>
      <c r="H150" s="2">
        <v>13</v>
      </c>
      <c r="I150" s="3">
        <v>-20</v>
      </c>
      <c r="J150" s="10">
        <f t="shared" si="15"/>
        <v>2193.13</v>
      </c>
      <c r="M150" s="10">
        <f>IF(E150="1st",(L150-1)*R150*0.95,-(D150/2))</f>
        <v>-10</v>
      </c>
      <c r="P150" s="10">
        <f>IF(E150="1st",(O150-1)*(D150/2)*0.95,IF(E150="Placed",(O150-1)*(D150/2)*0.95,-(D150/2)))</f>
        <v>-10</v>
      </c>
      <c r="Q150" s="11">
        <f>M150+P150</f>
        <v>-20</v>
      </c>
      <c r="R150" s="2">
        <f>IF(O150&gt;0,D150/2,D150)</f>
        <v>20</v>
      </c>
      <c r="S150" s="3">
        <f t="shared" si="16"/>
        <v>1433.8312500000009</v>
      </c>
      <c r="T150" s="3"/>
    </row>
    <row r="151" spans="2:20" ht="15">
      <c r="B151" s="9" t="s">
        <v>32</v>
      </c>
      <c r="C151" s="9" t="s">
        <v>45</v>
      </c>
      <c r="D151" s="3">
        <v>40</v>
      </c>
      <c r="F151" s="2" t="str">
        <f t="shared" si="14"/>
        <v>7/1</v>
      </c>
      <c r="H151" s="2">
        <v>8</v>
      </c>
      <c r="I151" s="3">
        <v>-40</v>
      </c>
      <c r="J151" s="10">
        <f t="shared" si="15"/>
        <v>2153.13</v>
      </c>
      <c r="M151" s="10">
        <f>IF(E151="1st",(L151-1)*R151*0.95,-(D151/2))</f>
        <v>-20</v>
      </c>
      <c r="P151" s="10">
        <f>IF(E151="1st",(O151-1)*(D151/2)*0.95,IF(E151="Placed",(O151-1)*(D151/2)*0.95,-(D151/2)))</f>
        <v>-20</v>
      </c>
      <c r="Q151" s="11">
        <f>M151+P151</f>
        <v>-40</v>
      </c>
      <c r="R151" s="2">
        <f>IF(O151&gt;0,D151/2,D151)</f>
        <v>40</v>
      </c>
      <c r="S151" s="3">
        <f t="shared" si="16"/>
        <v>1393.8312500000009</v>
      </c>
      <c r="T151" s="3"/>
    </row>
    <row r="152" spans="1:20" ht="15">
      <c r="A152" s="1">
        <v>42218</v>
      </c>
      <c r="B152" s="9" t="s">
        <v>46</v>
      </c>
      <c r="C152" s="9" t="s">
        <v>47</v>
      </c>
      <c r="D152" s="3">
        <v>20</v>
      </c>
      <c r="F152" s="2" t="str">
        <f t="shared" si="14"/>
        <v>9/1</v>
      </c>
      <c r="H152" s="2">
        <v>10</v>
      </c>
      <c r="I152" s="3">
        <v>-20</v>
      </c>
      <c r="J152" s="10">
        <f t="shared" si="15"/>
        <v>2133.13</v>
      </c>
      <c r="M152" s="10">
        <f>IF(E152="1st",(L152-1)*R152*0.95,-(D152/2))</f>
        <v>-10</v>
      </c>
      <c r="P152" s="10">
        <f>IF(E152="1st",(O152-1)*(D152/2)*0.95,IF(E152="Placed",(O152-1)*(D152/2)*0.95,-(D152/2)))</f>
        <v>-10</v>
      </c>
      <c r="Q152" s="11">
        <f>M152+P152</f>
        <v>-20</v>
      </c>
      <c r="R152" s="2">
        <f>IF(O152&gt;0,D152/2,D152)</f>
        <v>20</v>
      </c>
      <c r="S152" s="3">
        <f t="shared" si="16"/>
        <v>1373.8312500000009</v>
      </c>
      <c r="T152" s="3"/>
    </row>
    <row r="153" spans="2:20" ht="17.25">
      <c r="B153" s="9" t="s">
        <v>48</v>
      </c>
      <c r="C153" s="9" t="s">
        <v>49</v>
      </c>
      <c r="D153" s="3">
        <v>20</v>
      </c>
      <c r="E153" s="2" t="s">
        <v>34</v>
      </c>
      <c r="F153" s="2" t="str">
        <f t="shared" si="14"/>
        <v>4/1</v>
      </c>
      <c r="H153" s="2">
        <v>5</v>
      </c>
      <c r="I153" s="3">
        <v>50</v>
      </c>
      <c r="J153" s="10">
        <f t="shared" si="15"/>
        <v>2183.13</v>
      </c>
      <c r="L153" s="2">
        <v>2.85</v>
      </c>
      <c r="M153" s="10">
        <f>IF(E153="1st",(L153-1)*R153*0.95,-(D153/2))</f>
        <v>17.575000000000003</v>
      </c>
      <c r="O153" s="2">
        <v>1.54</v>
      </c>
      <c r="P153" s="10">
        <f>IF(E153="1st",(O153-1)*(D153/2)*0.95,IF(E153="Placed",(O153-1)*(D153/2)*0.95,-(D153/2)))</f>
        <v>5.130000000000001</v>
      </c>
      <c r="Q153" s="11">
        <f>M153+P153</f>
        <v>22.705000000000005</v>
      </c>
      <c r="R153" s="2">
        <f>IF(O153&gt;0,D153/2,D153)</f>
        <v>10</v>
      </c>
      <c r="S153" s="3">
        <f t="shared" si="16"/>
        <v>1396.5362500000008</v>
      </c>
      <c r="T153" s="3"/>
    </row>
    <row r="154" spans="2:20" ht="17.25">
      <c r="B154" s="9" t="s">
        <v>50</v>
      </c>
      <c r="C154" s="9" t="s">
        <v>51</v>
      </c>
      <c r="D154" s="3">
        <v>20</v>
      </c>
      <c r="E154" s="2" t="s">
        <v>34</v>
      </c>
      <c r="F154" s="2" t="str">
        <f t="shared" si="14"/>
        <v>16/1</v>
      </c>
      <c r="H154" s="2">
        <v>17</v>
      </c>
      <c r="I154" s="3">
        <v>200</v>
      </c>
      <c r="J154" s="10">
        <f t="shared" si="15"/>
        <v>2383.13</v>
      </c>
      <c r="L154" s="2">
        <v>9.7</v>
      </c>
      <c r="M154" s="10">
        <f>IF(E154="1st",(L154-1)*R154*0.95,-(D154/2))</f>
        <v>82.65</v>
      </c>
      <c r="O154" s="2">
        <v>2.86</v>
      </c>
      <c r="P154" s="10">
        <f>IF(E154="1st",(O154-1)*(D154/2)*0.95,IF(E154="Placed",(O154-1)*(D154/2)*0.95,-(D154/2)))</f>
        <v>17.669999999999998</v>
      </c>
      <c r="Q154" s="11">
        <f>M154+P154</f>
        <v>100.32000000000001</v>
      </c>
      <c r="R154" s="2">
        <f>IF(O154&gt;0,D154/2,D154)</f>
        <v>10</v>
      </c>
      <c r="S154" s="3">
        <f t="shared" si="16"/>
        <v>1496.8562500000007</v>
      </c>
      <c r="T154" s="3"/>
    </row>
    <row r="155" spans="1:20" ht="15">
      <c r="A155" s="1">
        <v>42219</v>
      </c>
      <c r="B155" s="9" t="s">
        <v>52</v>
      </c>
      <c r="C155" s="9" t="s">
        <v>53</v>
      </c>
      <c r="D155" s="3">
        <v>20</v>
      </c>
      <c r="E155" s="2" t="s">
        <v>43</v>
      </c>
      <c r="F155" s="2" t="str">
        <f t="shared" si="14"/>
        <v>14/1</v>
      </c>
      <c r="H155" s="2">
        <v>15</v>
      </c>
      <c r="I155" s="3">
        <v>25</v>
      </c>
      <c r="J155" s="10">
        <f t="shared" si="15"/>
        <v>2408.13</v>
      </c>
      <c r="M155" s="10">
        <f>IF(E155="1st",(L155-1)*R155*0.95,-(D155/2))</f>
        <v>-10</v>
      </c>
      <c r="O155" s="2">
        <v>2.36</v>
      </c>
      <c r="P155" s="10">
        <f>IF(E155="1st",(O155-1)*(D155/2)*0.95,IF(E155="Placed",(O155-1)*(D155/2)*0.95,-(D155/2)))</f>
        <v>12.919999999999998</v>
      </c>
      <c r="Q155" s="11">
        <f>M155+P155</f>
        <v>2.919999999999998</v>
      </c>
      <c r="R155" s="2">
        <f>IF(O155&gt;0,D155/2,D155)</f>
        <v>10</v>
      </c>
      <c r="S155" s="3">
        <f t="shared" si="16"/>
        <v>1499.7762500000008</v>
      </c>
      <c r="T155" s="3"/>
    </row>
    <row r="156" spans="1:20" ht="15">
      <c r="A156" s="1">
        <v>42220</v>
      </c>
      <c r="B156" s="9" t="s">
        <v>54</v>
      </c>
      <c r="C156" s="9" t="s">
        <v>55</v>
      </c>
      <c r="D156" s="3">
        <v>30</v>
      </c>
      <c r="F156" s="2" t="str">
        <f t="shared" si="14"/>
        <v>7/1</v>
      </c>
      <c r="H156" s="2">
        <v>8</v>
      </c>
      <c r="I156" s="3">
        <v>-30</v>
      </c>
      <c r="J156" s="10">
        <f t="shared" si="15"/>
        <v>2378.13</v>
      </c>
      <c r="M156" s="10">
        <f>IF(E156="1st",(L156-1)*R156*0.95,-(D156/2))</f>
        <v>-15</v>
      </c>
      <c r="P156" s="10">
        <f>IF(E156="1st",(O156-1)*(D156/2)*0.95,IF(E156="Placed",(O156-1)*(D156/2)*0.95,-(D156/2)))</f>
        <v>-15</v>
      </c>
      <c r="Q156" s="11">
        <f>M156+P156</f>
        <v>-30</v>
      </c>
      <c r="R156" s="2">
        <f>IF(O156&gt;0,D156/2,D156)</f>
        <v>30</v>
      </c>
      <c r="S156" s="3">
        <f t="shared" si="16"/>
        <v>1469.7762500000008</v>
      </c>
      <c r="T156" s="3"/>
    </row>
    <row r="157" spans="1:20" ht="15">
      <c r="A157" s="1">
        <v>42221</v>
      </c>
      <c r="B157" s="9" t="s">
        <v>56</v>
      </c>
      <c r="C157" s="9" t="s">
        <v>57</v>
      </c>
      <c r="D157" s="3">
        <v>20</v>
      </c>
      <c r="F157" s="2" t="str">
        <f t="shared" si="14"/>
        <v>12/1</v>
      </c>
      <c r="H157" s="2">
        <v>13</v>
      </c>
      <c r="I157" s="3">
        <v>-20</v>
      </c>
      <c r="J157" s="10">
        <f t="shared" si="15"/>
        <v>2358.13</v>
      </c>
      <c r="M157" s="10">
        <f>IF(E157="1st",(L157-1)*R157*0.95,-(D157/2))</f>
        <v>-10</v>
      </c>
      <c r="P157" s="10">
        <f>IF(E157="1st",(O157-1)*(D157/2)*0.95,IF(E157="Placed",(O157-1)*(D157/2)*0.95,-(D157/2)))</f>
        <v>-10</v>
      </c>
      <c r="Q157" s="11">
        <f>M157+P157</f>
        <v>-20</v>
      </c>
      <c r="R157" s="2">
        <f>IF(O157&gt;0,D157/2,D157)</f>
        <v>20</v>
      </c>
      <c r="S157" s="3">
        <f t="shared" si="16"/>
        <v>1449.7762500000008</v>
      </c>
      <c r="T157" s="3"/>
    </row>
    <row r="158" spans="1:20" ht="15">
      <c r="A158" s="1">
        <v>42222</v>
      </c>
      <c r="B158" s="9" t="s">
        <v>58</v>
      </c>
      <c r="C158" s="9" t="s">
        <v>59</v>
      </c>
      <c r="D158" s="3">
        <v>20</v>
      </c>
      <c r="F158" s="2" t="str">
        <f t="shared" si="14"/>
        <v>14/1</v>
      </c>
      <c r="H158" s="2">
        <v>15</v>
      </c>
      <c r="I158" s="3">
        <v>-20</v>
      </c>
      <c r="J158" s="10">
        <f t="shared" si="15"/>
        <v>2338.13</v>
      </c>
      <c r="M158" s="10">
        <f>IF(E158="1st",(L158-1)*R158*0.95,-(D158/2))</f>
        <v>-10</v>
      </c>
      <c r="P158" s="10">
        <f>IF(E158="1st",(O158-1)*(D158/2)*0.95,IF(E158="Placed",(O158-1)*(D158/2)*0.95,-(D158/2)))</f>
        <v>-10</v>
      </c>
      <c r="Q158" s="11">
        <f>M158+P158</f>
        <v>-20</v>
      </c>
      <c r="R158" s="2">
        <f>IF(O158&gt;0,D158/2,D158)</f>
        <v>20</v>
      </c>
      <c r="S158" s="3">
        <f t="shared" si="16"/>
        <v>1429.7762500000008</v>
      </c>
      <c r="T158" s="3"/>
    </row>
    <row r="159" spans="1:20" ht="15">
      <c r="A159" s="1">
        <v>42223</v>
      </c>
      <c r="B159" s="9" t="s">
        <v>60</v>
      </c>
      <c r="C159" s="9" t="s">
        <v>61</v>
      </c>
      <c r="D159" s="3">
        <v>40</v>
      </c>
      <c r="E159" s="2" t="s">
        <v>43</v>
      </c>
      <c r="F159" s="2" t="str">
        <f t="shared" si="14"/>
        <v>6/1</v>
      </c>
      <c r="H159" s="2">
        <v>7</v>
      </c>
      <c r="I159" s="3">
        <v>4</v>
      </c>
      <c r="J159" s="10">
        <f t="shared" si="15"/>
        <v>2342.13</v>
      </c>
      <c r="M159" s="10">
        <f>IF(E159="1st",(L159-1)*R159*0.95,-(D159/2))</f>
        <v>-20</v>
      </c>
      <c r="O159" s="2">
        <v>1.88</v>
      </c>
      <c r="P159" s="10">
        <f>IF(E159="1st",(O159-1)*(D159/2)*0.95,IF(E159="Placed",(O159-1)*(D159/2)*0.95,-(D159/2)))</f>
        <v>16.72</v>
      </c>
      <c r="Q159" s="11">
        <f>M159+P159</f>
        <v>-3.280000000000001</v>
      </c>
      <c r="R159" s="2">
        <f>IF(O159&gt;0,D159/2,D159)</f>
        <v>20</v>
      </c>
      <c r="S159" s="3">
        <f t="shared" si="16"/>
        <v>1426.4962500000008</v>
      </c>
      <c r="T159" s="3"/>
    </row>
    <row r="160" spans="1:20" ht="15">
      <c r="A160" s="1">
        <v>42224</v>
      </c>
      <c r="B160" s="9" t="s">
        <v>62</v>
      </c>
      <c r="C160" s="9" t="s">
        <v>63</v>
      </c>
      <c r="D160" s="3">
        <v>20</v>
      </c>
      <c r="E160" s="2" t="s">
        <v>43</v>
      </c>
      <c r="F160" s="2" t="str">
        <f t="shared" si="14"/>
        <v>11/1</v>
      </c>
      <c r="H160" s="2">
        <v>12</v>
      </c>
      <c r="I160" s="13">
        <v>17.5</v>
      </c>
      <c r="J160" s="10">
        <f t="shared" si="15"/>
        <v>2359.63</v>
      </c>
      <c r="M160" s="10">
        <f>IF(E160="1st",(L160-1)*R160*0.95,-(D160/2))</f>
        <v>-10</v>
      </c>
      <c r="O160" s="2">
        <v>5.46</v>
      </c>
      <c r="P160" s="10">
        <f>IF(E160="1st",(O160-1)*(D160/2)*0.95,IF(E160="Placed",(O160-1)*(D160/2)*0.95,-(D160/2)))</f>
        <v>42.370000000000005</v>
      </c>
      <c r="Q160" s="11">
        <f>M160+P160</f>
        <v>32.370000000000005</v>
      </c>
      <c r="R160" s="2">
        <f>IF(O160&gt;0,D160/2,D160)</f>
        <v>10</v>
      </c>
      <c r="S160" s="3">
        <f t="shared" si="16"/>
        <v>1458.866250000001</v>
      </c>
      <c r="T160" s="3"/>
    </row>
    <row r="161" spans="2:20" ht="15">
      <c r="B161" s="9" t="s">
        <v>64</v>
      </c>
      <c r="C161" s="9" t="s">
        <v>65</v>
      </c>
      <c r="D161" s="3">
        <v>20</v>
      </c>
      <c r="F161" s="2" t="str">
        <f t="shared" si="14"/>
        <v>7/1 </v>
      </c>
      <c r="H161" s="2">
        <v>8</v>
      </c>
      <c r="I161" s="3">
        <v>-20</v>
      </c>
      <c r="J161" s="10">
        <f t="shared" si="15"/>
        <v>2339.63</v>
      </c>
      <c r="M161" s="10">
        <f>IF(E161="1st",(L161-1)*R161*0.95,-(D161/2))</f>
        <v>-10</v>
      </c>
      <c r="P161" s="10">
        <f>IF(E161="1st",(O161-1)*(D161/2)*0.95,IF(E161="Placed",(O161-1)*(D161/2)*0.95,-(D161/2)))</f>
        <v>-10</v>
      </c>
      <c r="Q161" s="11">
        <f>M161+P161</f>
        <v>-20</v>
      </c>
      <c r="R161" s="2">
        <f>IF(O161&gt;0,D161/2,D161)</f>
        <v>20</v>
      </c>
      <c r="S161" s="3">
        <f t="shared" si="16"/>
        <v>1438.866250000001</v>
      </c>
      <c r="T161" s="3"/>
    </row>
    <row r="162" spans="1:20" ht="15">
      <c r="A162" s="1">
        <v>42225</v>
      </c>
      <c r="B162" s="9" t="s">
        <v>66</v>
      </c>
      <c r="C162" s="9" t="s">
        <v>67</v>
      </c>
      <c r="D162" s="3">
        <v>20</v>
      </c>
      <c r="E162" s="2" t="s">
        <v>43</v>
      </c>
      <c r="F162" s="2" t="str">
        <f t="shared" si="14"/>
        <v>11/2</v>
      </c>
      <c r="H162" s="2">
        <v>6.5</v>
      </c>
      <c r="I162" s="3">
        <v>1</v>
      </c>
      <c r="J162" s="10">
        <f t="shared" si="15"/>
        <v>2340.63</v>
      </c>
      <c r="M162" s="10">
        <f>IF(E162="1st",(L162-1)*R162*0.95,-(D162/2))</f>
        <v>-10</v>
      </c>
      <c r="O162" s="2">
        <v>2.1</v>
      </c>
      <c r="P162" s="10">
        <f>IF(E162="1st",(O162-1)*(D162/2)*0.95,IF(E162="Placed",(O162-1)*(D162/2)*0.95,-(D162/2)))</f>
        <v>10.450000000000001</v>
      </c>
      <c r="Q162" s="11">
        <f>M162+P162</f>
        <v>0.45000000000000107</v>
      </c>
      <c r="R162" s="2">
        <f>IF(O162&gt;0,D162/2,D162)</f>
        <v>10</v>
      </c>
      <c r="S162" s="3">
        <f t="shared" si="16"/>
        <v>1439.316250000001</v>
      </c>
      <c r="T162" s="3"/>
    </row>
    <row r="163" spans="1:20" ht="15">
      <c r="A163" s="1">
        <v>42226</v>
      </c>
      <c r="B163" s="9" t="s">
        <v>68</v>
      </c>
      <c r="C163" s="9" t="s">
        <v>69</v>
      </c>
      <c r="D163" s="3">
        <v>20</v>
      </c>
      <c r="E163" s="2" t="s">
        <v>43</v>
      </c>
      <c r="F163" s="2" t="str">
        <f aca="true" t="shared" si="17" ref="F163:F180">RIGHT(C163,LEN(C163)-FIND("@",C163)-1)</f>
        <v>15/2</v>
      </c>
      <c r="H163" s="2">
        <v>8.5</v>
      </c>
      <c r="I163" s="3">
        <v>8.72</v>
      </c>
      <c r="J163" s="10">
        <f t="shared" si="15"/>
        <v>2349.35</v>
      </c>
      <c r="M163" s="10">
        <f>IF(E163="1st",(L163-1)*R163*0.95,-(D163/2))</f>
        <v>-10</v>
      </c>
      <c r="O163" s="2">
        <v>2.22</v>
      </c>
      <c r="P163" s="10">
        <f>IF(E163="1st",(O163-1)*(D163/2)*0.95,IF(E163="Placed",(O163-1)*(D163/2)*0.95,-(D163/2)))</f>
        <v>11.590000000000003</v>
      </c>
      <c r="Q163" s="11">
        <f>M163+P163</f>
        <v>1.5900000000000034</v>
      </c>
      <c r="R163" s="2">
        <f>IF(O163&gt;0,D163/2,D163)</f>
        <v>10</v>
      </c>
      <c r="S163" s="3">
        <f t="shared" si="16"/>
        <v>1440.906250000001</v>
      </c>
      <c r="T163" s="3"/>
    </row>
    <row r="164" spans="1:20" ht="15">
      <c r="A164" s="1">
        <v>42228</v>
      </c>
      <c r="B164" s="9" t="s">
        <v>70</v>
      </c>
      <c r="C164" s="9" t="s">
        <v>71</v>
      </c>
      <c r="D164" s="3">
        <v>40</v>
      </c>
      <c r="F164" s="2" t="str">
        <f t="shared" si="17"/>
        <v>11/2 </v>
      </c>
      <c r="H164" s="2">
        <v>6.5</v>
      </c>
      <c r="I164" s="3">
        <v>-40</v>
      </c>
      <c r="J164" s="10">
        <f t="shared" si="15"/>
        <v>2309.35</v>
      </c>
      <c r="M164" s="10">
        <f>IF(E164="1st",(L164-1)*R164*0.95,-(D164/2))</f>
        <v>-20</v>
      </c>
      <c r="P164" s="10">
        <f>IF(E164="1st",(O164-1)*(D164/2)*0.95,IF(E164="Placed",(O164-1)*(D164/2)*0.95,-(D164/2)))</f>
        <v>-20</v>
      </c>
      <c r="Q164" s="11">
        <f>M164+P164</f>
        <v>-40</v>
      </c>
      <c r="R164" s="2">
        <f>IF(O164&gt;0,D164/2,D164)</f>
        <v>40</v>
      </c>
      <c r="S164" s="3">
        <f t="shared" si="16"/>
        <v>1400.906250000001</v>
      </c>
      <c r="T164" s="3"/>
    </row>
    <row r="165" spans="1:20" ht="15">
      <c r="A165" s="1">
        <v>42229</v>
      </c>
      <c r="B165" s="9" t="s">
        <v>72</v>
      </c>
      <c r="C165" s="9" t="s">
        <v>73</v>
      </c>
      <c r="D165" s="3">
        <v>40</v>
      </c>
      <c r="F165" s="2" t="str">
        <f t="shared" si="17"/>
        <v>6/1</v>
      </c>
      <c r="H165" s="2">
        <v>7</v>
      </c>
      <c r="I165" s="3">
        <v>-40</v>
      </c>
      <c r="J165" s="10">
        <f t="shared" si="15"/>
        <v>2269.35</v>
      </c>
      <c r="M165" s="10">
        <f>IF(E165="1st",(L165-1)*R165*0.95,-(D165/2))</f>
        <v>-20</v>
      </c>
      <c r="P165" s="10">
        <f>IF(E165="1st",(O165-1)*(D165/2)*0.95,IF(E165="Placed",(O165-1)*(D165/2)*0.95,-(D165/2)))</f>
        <v>-20</v>
      </c>
      <c r="Q165" s="11">
        <f>M165+P165</f>
        <v>-40</v>
      </c>
      <c r="R165" s="2">
        <f>IF(O165&gt;0,D165/2,D165)</f>
        <v>40</v>
      </c>
      <c r="S165" s="3">
        <f t="shared" si="16"/>
        <v>1360.906250000001</v>
      </c>
      <c r="T165" s="3"/>
    </row>
    <row r="166" spans="1:20" ht="15">
      <c r="A166" s="1">
        <v>42231</v>
      </c>
      <c r="B166" s="9" t="s">
        <v>74</v>
      </c>
      <c r="C166" s="9" t="s">
        <v>75</v>
      </c>
      <c r="D166" s="3">
        <v>40</v>
      </c>
      <c r="F166" s="2" t="str">
        <f t="shared" si="17"/>
        <v>16/1</v>
      </c>
      <c r="H166" s="2">
        <v>17</v>
      </c>
      <c r="I166" s="3">
        <v>-40</v>
      </c>
      <c r="J166" s="10">
        <f t="shared" si="15"/>
        <v>2229.35</v>
      </c>
      <c r="M166" s="10">
        <f>IF(E166="1st",(L166-1)*R166*0.95,-(D166/2))</f>
        <v>-20</v>
      </c>
      <c r="P166" s="10">
        <f>IF(E166="1st",(O166-1)*(D166/2)*0.95,IF(E166="Placed",(O166-1)*(D166/2)*0.95,-(D166/2)))</f>
        <v>-20</v>
      </c>
      <c r="Q166" s="11">
        <f>M166+P166</f>
        <v>-40</v>
      </c>
      <c r="R166" s="2">
        <f>IF(O166&gt;0,D166/2,D166)</f>
        <v>40</v>
      </c>
      <c r="S166" s="3">
        <f t="shared" si="16"/>
        <v>1320.906250000001</v>
      </c>
      <c r="T166" s="3"/>
    </row>
    <row r="167" spans="2:20" ht="15">
      <c r="B167" s="9" t="s">
        <v>76</v>
      </c>
      <c r="C167" s="9" t="s">
        <v>77</v>
      </c>
      <c r="D167" s="3">
        <v>40</v>
      </c>
      <c r="F167" s="2" t="str">
        <f t="shared" si="17"/>
        <v>15/2</v>
      </c>
      <c r="H167" s="2">
        <v>8.5</v>
      </c>
      <c r="I167" s="3">
        <v>-40</v>
      </c>
      <c r="J167" s="10">
        <f t="shared" si="15"/>
        <v>2189.35</v>
      </c>
      <c r="M167" s="10">
        <f>IF(E167="1st",(L167-1)*R167*0.95,-(D167/2))</f>
        <v>-20</v>
      </c>
      <c r="P167" s="10">
        <f>IF(E167="1st",(O167-1)*(D167/2)*0.95,IF(E167="Placed",(O167-1)*(D167/2)*0.95,-(D167/2)))</f>
        <v>-20</v>
      </c>
      <c r="Q167" s="11">
        <f>M167+P167</f>
        <v>-40</v>
      </c>
      <c r="R167" s="2">
        <f>IF(O167&gt;0,D167/2,D167)</f>
        <v>40</v>
      </c>
      <c r="S167" s="3">
        <f t="shared" si="16"/>
        <v>1280.906250000001</v>
      </c>
      <c r="T167" s="3"/>
    </row>
    <row r="168" spans="2:20" ht="15">
      <c r="B168" s="9" t="s">
        <v>78</v>
      </c>
      <c r="C168" s="9" t="s">
        <v>79</v>
      </c>
      <c r="D168" s="3">
        <v>10</v>
      </c>
      <c r="F168" s="2" t="e">
        <f t="shared" si="17"/>
        <v>#VALUE!</v>
      </c>
      <c r="I168" s="3">
        <v>-10</v>
      </c>
      <c r="J168" s="10">
        <f t="shared" si="15"/>
        <v>2179.35</v>
      </c>
      <c r="M168" s="10">
        <f>I168</f>
        <v>-10</v>
      </c>
      <c r="P168" s="10"/>
      <c r="Q168" s="11">
        <f>M168+P168</f>
        <v>-10</v>
      </c>
      <c r="R168" s="2">
        <f>IF(O168&gt;0,D168/2,D168)</f>
        <v>10</v>
      </c>
      <c r="S168" s="3">
        <f t="shared" si="16"/>
        <v>1270.906250000001</v>
      </c>
      <c r="T168" s="3"/>
    </row>
    <row r="169" spans="3:20" ht="15">
      <c r="C169" s="9" t="s">
        <v>80</v>
      </c>
      <c r="D169" s="3">
        <v>10</v>
      </c>
      <c r="F169" s="2" t="e">
        <f t="shared" si="17"/>
        <v>#VALUE!</v>
      </c>
      <c r="I169" s="3">
        <v>-10</v>
      </c>
      <c r="J169" s="10">
        <f t="shared" si="15"/>
        <v>2169.35</v>
      </c>
      <c r="M169" s="10">
        <f>I169</f>
        <v>-10</v>
      </c>
      <c r="P169" s="10"/>
      <c r="Q169" s="11">
        <f>M169+P169</f>
        <v>-10</v>
      </c>
      <c r="R169" s="2">
        <f>IF(O169&gt;0,D169/2,D169)</f>
        <v>10</v>
      </c>
      <c r="S169" s="3">
        <f t="shared" si="16"/>
        <v>1260.906250000001</v>
      </c>
      <c r="T169" s="3"/>
    </row>
    <row r="170" spans="1:20" ht="15">
      <c r="A170" s="1">
        <v>42232</v>
      </c>
      <c r="B170" s="9" t="s">
        <v>66</v>
      </c>
      <c r="C170" s="9" t="s">
        <v>81</v>
      </c>
      <c r="D170" s="3">
        <v>40</v>
      </c>
      <c r="F170" s="2" t="str">
        <f t="shared" si="17"/>
        <v>11/1</v>
      </c>
      <c r="H170" s="2">
        <v>12</v>
      </c>
      <c r="I170" s="3">
        <v>-40</v>
      </c>
      <c r="J170" s="10">
        <f t="shared" si="15"/>
        <v>2129.35</v>
      </c>
      <c r="M170" s="10">
        <f>IF(E170="1st",(L170-1)*R170*0.95,-(D170/2))</f>
        <v>-20</v>
      </c>
      <c r="P170" s="10">
        <f>IF(E170="1st",(O170-1)*(D170/2)*0.95,IF(E170="Placed",(O170-1)*(D170/2)*0.95,-(D170/2)))</f>
        <v>-20</v>
      </c>
      <c r="Q170" s="11">
        <f>M170+P170</f>
        <v>-40</v>
      </c>
      <c r="R170" s="2">
        <f>IF(O170&gt;0,D170/2,D170)</f>
        <v>40</v>
      </c>
      <c r="S170" s="3">
        <f t="shared" si="16"/>
        <v>1220.906250000001</v>
      </c>
      <c r="T170" s="3"/>
    </row>
    <row r="171" spans="1:20" ht="17.25">
      <c r="A171" s="1">
        <v>42233</v>
      </c>
      <c r="B171" s="9" t="s">
        <v>82</v>
      </c>
      <c r="C171" s="9" t="s">
        <v>83</v>
      </c>
      <c r="D171" s="3">
        <v>40</v>
      </c>
      <c r="E171" s="2" t="s">
        <v>34</v>
      </c>
      <c r="F171" s="2" t="str">
        <f t="shared" si="17"/>
        <v>6/1 </v>
      </c>
      <c r="H171" s="2">
        <v>7</v>
      </c>
      <c r="I171" s="3">
        <v>150</v>
      </c>
      <c r="J171" s="10">
        <f t="shared" si="15"/>
        <v>2279.35</v>
      </c>
      <c r="L171" s="2">
        <v>4.8</v>
      </c>
      <c r="M171" s="10">
        <f>IF(E171="1st",(L171-1)*R171*0.95,-(D171/2))</f>
        <v>72.2</v>
      </c>
      <c r="O171" s="2">
        <v>1.98</v>
      </c>
      <c r="P171" s="10">
        <f>IF(E171="1st",(O171-1)*(D171/2)*0.95,IF(E171="Placed",(O171-1)*(D171/2)*0.95,-(D171/2)))</f>
        <v>18.62</v>
      </c>
      <c r="Q171" s="11">
        <f>M171+P171</f>
        <v>90.82000000000001</v>
      </c>
      <c r="R171" s="2">
        <f>IF(O171&gt;0,D171/2,D171)</f>
        <v>20</v>
      </c>
      <c r="S171" s="3">
        <f t="shared" si="16"/>
        <v>1311.7262500000008</v>
      </c>
      <c r="T171" s="3"/>
    </row>
    <row r="172" spans="1:20" ht="17.25">
      <c r="A172" s="1">
        <v>42234</v>
      </c>
      <c r="B172" s="9" t="s">
        <v>84</v>
      </c>
      <c r="C172" s="9" t="s">
        <v>85</v>
      </c>
      <c r="D172" s="3">
        <v>40</v>
      </c>
      <c r="E172" s="2" t="s">
        <v>34</v>
      </c>
      <c r="F172" s="2" t="str">
        <f t="shared" si="17"/>
        <v>4/1</v>
      </c>
      <c r="H172" s="2">
        <v>5</v>
      </c>
      <c r="I172" s="3">
        <v>100</v>
      </c>
      <c r="J172" s="10">
        <f t="shared" si="15"/>
        <v>2379.35</v>
      </c>
      <c r="L172" s="2">
        <v>5.9</v>
      </c>
      <c r="M172" s="10">
        <f>IF(E172="1st",(L172-1)*R172*0.95,-(D172/2))</f>
        <v>93.10000000000001</v>
      </c>
      <c r="O172" s="2">
        <v>2.1</v>
      </c>
      <c r="P172" s="10">
        <f>IF(E172="1st",(O172-1)*(D172/2)*0.95,IF(E172="Placed",(O172-1)*(D172/2)*0.95,-(D172/2)))</f>
        <v>20.900000000000002</v>
      </c>
      <c r="Q172" s="11">
        <f>M172+P172</f>
        <v>114.00000000000001</v>
      </c>
      <c r="R172" s="2">
        <f>IF(O172&gt;0,D172/2,D172)</f>
        <v>20</v>
      </c>
      <c r="S172" s="3">
        <f t="shared" si="16"/>
        <v>1425.7262500000008</v>
      </c>
      <c r="T172" s="3"/>
    </row>
    <row r="173" spans="1:20" ht="15">
      <c r="A173" s="1">
        <v>42235</v>
      </c>
      <c r="B173" s="9" t="s">
        <v>86</v>
      </c>
      <c r="C173" s="9" t="s">
        <v>87</v>
      </c>
      <c r="D173" s="3">
        <v>20</v>
      </c>
      <c r="F173" s="2" t="str">
        <f t="shared" si="17"/>
        <v>12/1</v>
      </c>
      <c r="H173" s="2">
        <v>13</v>
      </c>
      <c r="I173" s="3">
        <v>-20</v>
      </c>
      <c r="J173" s="10">
        <f t="shared" si="15"/>
        <v>2359.35</v>
      </c>
      <c r="M173" s="10">
        <f>IF(E173="1st",(L173-1)*R173*0.95,-(D173/2))</f>
        <v>-10</v>
      </c>
      <c r="P173" s="10">
        <f>IF(E173="1st",(O173-1)*(D173/2)*0.95,IF(E173="Placed",(O173-1)*(D173/2)*0.95,-(D173/2)))</f>
        <v>-10</v>
      </c>
      <c r="Q173" s="11">
        <f>M173+P173</f>
        <v>-20</v>
      </c>
      <c r="R173" s="2">
        <f>IF(O173&gt;0,D173/2,D173)</f>
        <v>20</v>
      </c>
      <c r="S173" s="3">
        <f t="shared" si="16"/>
        <v>1405.7262500000008</v>
      </c>
      <c r="T173" s="3"/>
    </row>
    <row r="174" spans="3:20" ht="15">
      <c r="C174" s="9" t="s">
        <v>88</v>
      </c>
      <c r="D174" s="3">
        <v>20</v>
      </c>
      <c r="F174" s="2" t="str">
        <f t="shared" si="17"/>
        <v>20/1</v>
      </c>
      <c r="H174" s="2">
        <v>21</v>
      </c>
      <c r="I174" s="3">
        <v>-20</v>
      </c>
      <c r="J174" s="10">
        <f t="shared" si="15"/>
        <v>2339.35</v>
      </c>
      <c r="M174" s="10">
        <f>IF(E174="1st",(L174-1)*R174*0.95,-(D174/2))</f>
        <v>-10</v>
      </c>
      <c r="P174" s="10">
        <f>IF(E174="1st",(O174-1)*(D174/2)*0.95,IF(E174="Placed",(O174-1)*(D174/2)*0.95,-(D174/2)))</f>
        <v>-10</v>
      </c>
      <c r="Q174" s="11">
        <f>M174+P174</f>
        <v>-20</v>
      </c>
      <c r="R174" s="2">
        <f>IF(O174&gt;0,D174/2,D174)</f>
        <v>20</v>
      </c>
      <c r="S174" s="3">
        <f t="shared" si="16"/>
        <v>1385.7262500000008</v>
      </c>
      <c r="T174" s="3"/>
    </row>
    <row r="175" spans="2:20" ht="17.25">
      <c r="B175" s="9" t="s">
        <v>89</v>
      </c>
      <c r="C175" s="9" t="s">
        <v>90</v>
      </c>
      <c r="D175" s="3">
        <v>20</v>
      </c>
      <c r="E175" s="2" t="s">
        <v>34</v>
      </c>
      <c r="F175" s="2" t="str">
        <f t="shared" si="17"/>
        <v>7/2 </v>
      </c>
      <c r="H175" s="2">
        <v>4.5</v>
      </c>
      <c r="I175" s="3">
        <v>70</v>
      </c>
      <c r="J175" s="10">
        <f t="shared" si="15"/>
        <v>2409.35</v>
      </c>
      <c r="L175" s="2">
        <v>4.79</v>
      </c>
      <c r="M175" s="10">
        <f>IF(E175="1st",(L175-1)*R175*0.95,-(D175/2))</f>
        <v>72.01</v>
      </c>
      <c r="P175" s="10"/>
      <c r="Q175" s="11">
        <f>M175+P175</f>
        <v>72.01</v>
      </c>
      <c r="R175" s="2">
        <f>IF(O175&gt;0,D175/2,D175)</f>
        <v>20</v>
      </c>
      <c r="S175" s="3">
        <f t="shared" si="16"/>
        <v>1457.7362500000008</v>
      </c>
      <c r="T175" s="3"/>
    </row>
    <row r="176" spans="2:20" ht="15">
      <c r="B176" s="9" t="s">
        <v>91</v>
      </c>
      <c r="C176" s="9" t="s">
        <v>92</v>
      </c>
      <c r="D176" s="3">
        <v>20</v>
      </c>
      <c r="F176" s="2" t="str">
        <f t="shared" si="17"/>
        <v>6/1</v>
      </c>
      <c r="H176" s="2">
        <v>7</v>
      </c>
      <c r="I176" s="3">
        <v>-20</v>
      </c>
      <c r="J176" s="10">
        <f t="shared" si="15"/>
        <v>2389.35</v>
      </c>
      <c r="M176" s="10">
        <f>IF(E176="1st",(L176-1)*R176*0.95,-(D176/2))</f>
        <v>-10</v>
      </c>
      <c r="P176" s="10">
        <f>IF(E176="1st",(O176-1)*(D176/2)*0.95,IF(E176="Placed",(O176-1)*(D176/2)*0.95,-(D176/2)))</f>
        <v>-10</v>
      </c>
      <c r="Q176" s="11">
        <f>M176+P176</f>
        <v>-20</v>
      </c>
      <c r="R176" s="2">
        <f>IF(O176&gt;0,D176/2,D176)</f>
        <v>20</v>
      </c>
      <c r="S176" s="3">
        <f t="shared" si="16"/>
        <v>1437.7362500000008</v>
      </c>
      <c r="T176" s="3"/>
    </row>
    <row r="177" spans="1:20" ht="15">
      <c r="A177" s="1">
        <v>42236</v>
      </c>
      <c r="B177" s="9" t="s">
        <v>93</v>
      </c>
      <c r="C177" s="9" t="s">
        <v>94</v>
      </c>
      <c r="D177" s="3">
        <v>40</v>
      </c>
      <c r="E177" s="2" t="s">
        <v>43</v>
      </c>
      <c r="F177" s="2" t="str">
        <f t="shared" si="17"/>
        <v>9/2 </v>
      </c>
      <c r="H177" s="2">
        <v>5.5</v>
      </c>
      <c r="I177" s="10">
        <v>2.5</v>
      </c>
      <c r="J177" s="10">
        <f t="shared" si="15"/>
        <v>2391.85</v>
      </c>
      <c r="M177" s="10">
        <f>IF(E177="1st",(L177-1)*R177*0.95,-(D177/2))</f>
        <v>-20</v>
      </c>
      <c r="O177" s="2">
        <v>1.75</v>
      </c>
      <c r="P177" s="10">
        <f>IF(E177="1st",(O177-1)*(D177/2)*0.95,IF(E177="Placed",(O177-1)*(D177/2)*0.95,-(D177/2)))</f>
        <v>14.250000000000002</v>
      </c>
      <c r="Q177" s="11">
        <f>M177+P177</f>
        <v>-5.749999999999998</v>
      </c>
      <c r="R177" s="2">
        <f>IF(O177&gt;0,D177/2,D177)</f>
        <v>20</v>
      </c>
      <c r="S177" s="3">
        <f t="shared" si="16"/>
        <v>1431.9862500000008</v>
      </c>
      <c r="T177" s="3"/>
    </row>
    <row r="178" spans="2:20" ht="15">
      <c r="B178" s="9" t="s">
        <v>89</v>
      </c>
      <c r="C178" s="9" t="s">
        <v>95</v>
      </c>
      <c r="D178" s="3">
        <v>40</v>
      </c>
      <c r="F178" s="2" t="str">
        <f t="shared" si="17"/>
        <v>15/2</v>
      </c>
      <c r="H178" s="2">
        <v>8.5</v>
      </c>
      <c r="I178" s="3">
        <v>-40</v>
      </c>
      <c r="J178" s="10">
        <f t="shared" si="15"/>
        <v>2351.85</v>
      </c>
      <c r="M178" s="10">
        <f>IF(E178="1st",(L178-1)*R178*0.95,-(D178/2))</f>
        <v>-20</v>
      </c>
      <c r="P178" s="10">
        <f>IF(E178="1st",(O178-1)*(D178/2)*0.95,IF(E178="Placed",(O178-1)*(D178/2)*0.95,-(D178/2)))</f>
        <v>-20</v>
      </c>
      <c r="Q178" s="11">
        <f>M178+P178</f>
        <v>-40</v>
      </c>
      <c r="R178" s="2">
        <f>IF(O178&gt;0,D178/2,D178)</f>
        <v>40</v>
      </c>
      <c r="S178" s="3">
        <f t="shared" si="16"/>
        <v>1391.9862500000008</v>
      </c>
      <c r="T178" s="3"/>
    </row>
    <row r="179" spans="2:20" ht="15">
      <c r="B179" s="9" t="s">
        <v>96</v>
      </c>
      <c r="C179" s="9" t="s">
        <v>97</v>
      </c>
      <c r="D179" s="3">
        <v>20</v>
      </c>
      <c r="F179" s="2" t="str">
        <f t="shared" si="17"/>
        <v>3/1</v>
      </c>
      <c r="H179" s="2">
        <v>4</v>
      </c>
      <c r="I179" s="3">
        <v>-20</v>
      </c>
      <c r="J179" s="10">
        <f t="shared" si="15"/>
        <v>2331.85</v>
      </c>
      <c r="M179" s="10">
        <f>I179</f>
        <v>-20</v>
      </c>
      <c r="P179" s="10"/>
      <c r="Q179" s="11">
        <f>M179+P179</f>
        <v>-20</v>
      </c>
      <c r="R179" s="2">
        <f>IF(O179&gt;0,D179/2,D179)</f>
        <v>20</v>
      </c>
      <c r="S179" s="3">
        <f t="shared" si="16"/>
        <v>1371.9862500000008</v>
      </c>
      <c r="T179" s="3"/>
    </row>
    <row r="180" spans="1:20" s="6" customFormat="1" ht="15">
      <c r="A180" s="17"/>
      <c r="B180" s="18" t="s">
        <v>91</v>
      </c>
      <c r="C180" s="18" t="s">
        <v>98</v>
      </c>
      <c r="D180" s="19">
        <v>20</v>
      </c>
      <c r="F180" s="6" t="str">
        <f t="shared" si="17"/>
        <v>12/1 </v>
      </c>
      <c r="H180" s="6">
        <v>13</v>
      </c>
      <c r="I180" s="19">
        <v>-20</v>
      </c>
      <c r="J180" s="10">
        <f t="shared" si="15"/>
        <v>2311.85</v>
      </c>
      <c r="M180" s="26">
        <f>IF(E180="1st",(L180-1)*R180*0.95,-(D180/2))</f>
        <v>-10</v>
      </c>
      <c r="P180" s="11">
        <f>IF(E180="1st",(O180-1)*(D180/2)*0.95,IF(E180="Placed",(O180-1)*(D180/2)*0.95,-(D180/2)))</f>
        <v>-10</v>
      </c>
      <c r="Q180" s="11">
        <f>M180+P180</f>
        <v>-20</v>
      </c>
      <c r="R180" s="6">
        <f>IF(O180&gt;0,D180/2,D180)</f>
        <v>20</v>
      </c>
      <c r="S180" s="3">
        <f t="shared" si="16"/>
        <v>1351.9862500000008</v>
      </c>
      <c r="T180" s="3"/>
    </row>
    <row r="181" spans="1:20" ht="15">
      <c r="A181" s="1">
        <v>42237</v>
      </c>
      <c r="B181" s="22" t="s">
        <v>86</v>
      </c>
      <c r="C181" s="22" t="s">
        <v>361</v>
      </c>
      <c r="D181" s="23">
        <v>20</v>
      </c>
      <c r="E181" t="s">
        <v>43</v>
      </c>
      <c r="H181">
        <v>8</v>
      </c>
      <c r="I181" s="24">
        <v>7.5</v>
      </c>
      <c r="J181" s="10">
        <f t="shared" si="15"/>
        <v>2319.35</v>
      </c>
      <c r="L181"/>
      <c r="M181" s="10">
        <v>-10</v>
      </c>
      <c r="O181">
        <v>2.13</v>
      </c>
      <c r="P181" s="10">
        <f>IF(E181="1st",(O181-1)*(D181/2)*0.95,IF(E181="Placed",(O181-1)*(D181/2)*0.95,-(D181/2)))</f>
        <v>10.735</v>
      </c>
      <c r="Q181" s="27">
        <f>M181+P181</f>
        <v>0.7349999999999994</v>
      </c>
      <c r="S181" s="3">
        <f t="shared" si="16"/>
        <v>1352.7212500000007</v>
      </c>
      <c r="T181" s="3"/>
    </row>
    <row r="182" spans="2:20" ht="15">
      <c r="B182" s="22" t="s">
        <v>93</v>
      </c>
      <c r="C182" s="22" t="s">
        <v>362</v>
      </c>
      <c r="D182" s="23">
        <v>20</v>
      </c>
      <c r="E182"/>
      <c r="H182">
        <v>6.5</v>
      </c>
      <c r="I182" s="23">
        <v>-20</v>
      </c>
      <c r="J182" s="10">
        <f t="shared" si="15"/>
        <v>2299.35</v>
      </c>
      <c r="L182"/>
      <c r="M182" s="10">
        <v>-10</v>
      </c>
      <c r="O182"/>
      <c r="P182">
        <v>-10</v>
      </c>
      <c r="Q182" s="27">
        <f>M182+P182</f>
        <v>-20</v>
      </c>
      <c r="S182" s="3">
        <f t="shared" si="16"/>
        <v>1332.7212500000007</v>
      </c>
      <c r="T182" s="3"/>
    </row>
    <row r="183" spans="2:20" ht="15">
      <c r="B183" s="22" t="s">
        <v>96</v>
      </c>
      <c r="C183" s="22" t="s">
        <v>363</v>
      </c>
      <c r="D183" s="23">
        <v>20</v>
      </c>
      <c r="E183"/>
      <c r="H183">
        <v>17</v>
      </c>
      <c r="I183" s="23">
        <v>-20</v>
      </c>
      <c r="J183" s="10">
        <f t="shared" si="15"/>
        <v>2279.35</v>
      </c>
      <c r="L183"/>
      <c r="M183" s="10">
        <v>-10</v>
      </c>
      <c r="O183"/>
      <c r="P183">
        <v>-10</v>
      </c>
      <c r="Q183" s="27">
        <f>M183+P183</f>
        <v>-20</v>
      </c>
      <c r="S183" s="3">
        <f t="shared" si="16"/>
        <v>1312.7212500000007</v>
      </c>
      <c r="T183" s="3"/>
    </row>
    <row r="184" spans="1:20" ht="15">
      <c r="A184" s="1">
        <v>42238</v>
      </c>
      <c r="B184" s="22" t="s">
        <v>364</v>
      </c>
      <c r="C184" s="22" t="s">
        <v>365</v>
      </c>
      <c r="D184" s="23">
        <v>40</v>
      </c>
      <c r="E184"/>
      <c r="H184">
        <v>7</v>
      </c>
      <c r="I184" s="23">
        <v>-40</v>
      </c>
      <c r="J184" s="10">
        <f t="shared" si="15"/>
        <v>2239.35</v>
      </c>
      <c r="L184"/>
      <c r="M184" s="10">
        <v>-20</v>
      </c>
      <c r="O184"/>
      <c r="P184">
        <v>-20</v>
      </c>
      <c r="Q184" s="27">
        <f>M184+P184</f>
        <v>-40</v>
      </c>
      <c r="S184" s="3">
        <f t="shared" si="16"/>
        <v>1272.7212500000007</v>
      </c>
      <c r="T184" s="3"/>
    </row>
    <row r="185" spans="2:20" ht="15">
      <c r="B185" s="22" t="s">
        <v>366</v>
      </c>
      <c r="C185" s="22" t="s">
        <v>367</v>
      </c>
      <c r="D185" s="23">
        <v>40</v>
      </c>
      <c r="E185"/>
      <c r="H185">
        <v>8</v>
      </c>
      <c r="I185" s="23">
        <v>-40</v>
      </c>
      <c r="J185" s="10">
        <f t="shared" si="15"/>
        <v>2199.35</v>
      </c>
      <c r="L185"/>
      <c r="M185" s="10">
        <v>-20</v>
      </c>
      <c r="O185"/>
      <c r="P185">
        <v>-20</v>
      </c>
      <c r="Q185" s="27">
        <f>M185+P185</f>
        <v>-40</v>
      </c>
      <c r="S185" s="3">
        <f t="shared" si="16"/>
        <v>1232.7212500000007</v>
      </c>
      <c r="T185" s="3"/>
    </row>
    <row r="186" spans="2:20" ht="15">
      <c r="B186" s="22" t="s">
        <v>187</v>
      </c>
      <c r="C186" s="22" t="s">
        <v>367</v>
      </c>
      <c r="D186" s="23">
        <v>40</v>
      </c>
      <c r="E186"/>
      <c r="H186">
        <v>8</v>
      </c>
      <c r="I186" s="23">
        <v>-40</v>
      </c>
      <c r="J186" s="10">
        <f t="shared" si="15"/>
        <v>2159.35</v>
      </c>
      <c r="L186"/>
      <c r="M186" s="10">
        <v>-20</v>
      </c>
      <c r="O186"/>
      <c r="P186">
        <v>-20</v>
      </c>
      <c r="Q186" s="27">
        <f>M186+P186</f>
        <v>-40</v>
      </c>
      <c r="S186" s="3">
        <f t="shared" si="16"/>
        <v>1192.7212500000007</v>
      </c>
      <c r="T186" s="3"/>
    </row>
    <row r="187" spans="1:20" ht="15">
      <c r="A187" s="1">
        <v>42239</v>
      </c>
      <c r="B187" s="22" t="s">
        <v>66</v>
      </c>
      <c r="C187" s="22" t="s">
        <v>368</v>
      </c>
      <c r="D187" s="23">
        <v>40</v>
      </c>
      <c r="E187"/>
      <c r="H187">
        <v>5</v>
      </c>
      <c r="I187" s="23">
        <v>-40</v>
      </c>
      <c r="J187" s="10">
        <f t="shared" si="15"/>
        <v>2119.35</v>
      </c>
      <c r="L187"/>
      <c r="M187" s="10">
        <v>-40</v>
      </c>
      <c r="O187"/>
      <c r="P187"/>
      <c r="Q187" s="27">
        <f>M187+P187</f>
        <v>-40</v>
      </c>
      <c r="S187" s="3">
        <f t="shared" si="16"/>
        <v>1152.7212500000007</v>
      </c>
      <c r="T187" s="3"/>
    </row>
    <row r="188" spans="1:20" ht="15">
      <c r="A188" s="1">
        <v>42240</v>
      </c>
      <c r="B188" s="22" t="s">
        <v>369</v>
      </c>
      <c r="C188" s="22" t="s">
        <v>370</v>
      </c>
      <c r="D188" s="23">
        <v>20</v>
      </c>
      <c r="E188" t="s">
        <v>43</v>
      </c>
      <c r="H188">
        <v>6.5</v>
      </c>
      <c r="I188" s="23">
        <v>1</v>
      </c>
      <c r="J188" s="10">
        <f t="shared" si="15"/>
        <v>2120.35</v>
      </c>
      <c r="L188"/>
      <c r="M188" s="10">
        <v>-10</v>
      </c>
      <c r="O188">
        <v>1.82</v>
      </c>
      <c r="P188" s="10">
        <f>IF(E188="1st",(O188-1)*(D188/2)*0.95,IF(E188="Placed",(O188-1)*(D188/2)*0.95,-(D188/2)))</f>
        <v>7.790000000000002</v>
      </c>
      <c r="Q188" s="27">
        <f>M188+P188</f>
        <v>-2.209999999999998</v>
      </c>
      <c r="S188" s="3">
        <f t="shared" si="16"/>
        <v>1150.5112500000007</v>
      </c>
      <c r="T188" s="3"/>
    </row>
    <row r="189" spans="1:20" ht="15">
      <c r="A189" s="1">
        <v>42241</v>
      </c>
      <c r="B189" s="22" t="s">
        <v>371</v>
      </c>
      <c r="C189" s="22" t="s">
        <v>372</v>
      </c>
      <c r="D189" s="23">
        <v>20</v>
      </c>
      <c r="E189"/>
      <c r="H189">
        <v>2.75</v>
      </c>
      <c r="I189" s="23">
        <v>-20</v>
      </c>
      <c r="J189" s="10">
        <f t="shared" si="15"/>
        <v>2100.35</v>
      </c>
      <c r="L189"/>
      <c r="M189" s="10">
        <v>-20</v>
      </c>
      <c r="O189"/>
      <c r="P189"/>
      <c r="Q189" s="27">
        <f>M189+P189</f>
        <v>-20</v>
      </c>
      <c r="S189" s="3">
        <f t="shared" si="16"/>
        <v>1130.5112500000007</v>
      </c>
      <c r="T189" s="3"/>
    </row>
    <row r="190" spans="1:20" ht="15">
      <c r="A190" s="1">
        <v>42242</v>
      </c>
      <c r="B190" s="22" t="s">
        <v>373</v>
      </c>
      <c r="C190" s="22" t="s">
        <v>374</v>
      </c>
      <c r="D190" s="23">
        <v>60</v>
      </c>
      <c r="E190"/>
      <c r="H190">
        <v>12</v>
      </c>
      <c r="I190" s="23">
        <v>-60</v>
      </c>
      <c r="J190" s="10">
        <f t="shared" si="15"/>
        <v>2040.35</v>
      </c>
      <c r="L190"/>
      <c r="M190" s="10">
        <v>-30</v>
      </c>
      <c r="O190"/>
      <c r="P190">
        <v>-30</v>
      </c>
      <c r="Q190" s="27">
        <f>M190+P190</f>
        <v>-60</v>
      </c>
      <c r="S190" s="3">
        <f t="shared" si="16"/>
        <v>1070.5112500000007</v>
      </c>
      <c r="T190" s="3"/>
    </row>
    <row r="191" spans="1:20" ht="15">
      <c r="A191" s="1">
        <v>42244</v>
      </c>
      <c r="B191" s="22" t="s">
        <v>375</v>
      </c>
      <c r="C191" s="22" t="s">
        <v>376</v>
      </c>
      <c r="D191" s="23">
        <v>20</v>
      </c>
      <c r="E191"/>
      <c r="H191">
        <v>21</v>
      </c>
      <c r="I191" s="23">
        <v>-20</v>
      </c>
      <c r="J191" s="10">
        <f t="shared" si="15"/>
        <v>2020.35</v>
      </c>
      <c r="L191"/>
      <c r="M191" s="10">
        <v>-10</v>
      </c>
      <c r="O191"/>
      <c r="P191">
        <v>-10</v>
      </c>
      <c r="Q191" s="27">
        <f>M191+P191</f>
        <v>-20</v>
      </c>
      <c r="S191" s="3">
        <f t="shared" si="16"/>
        <v>1050.5112500000007</v>
      </c>
      <c r="T191" s="3"/>
    </row>
    <row r="192" spans="1:20" ht="15">
      <c r="A192" s="1">
        <v>42245</v>
      </c>
      <c r="B192" s="22" t="s">
        <v>27</v>
      </c>
      <c r="C192" s="22" t="s">
        <v>377</v>
      </c>
      <c r="D192" s="23">
        <v>40</v>
      </c>
      <c r="E192"/>
      <c r="H192">
        <v>13</v>
      </c>
      <c r="I192" s="23">
        <v>-40</v>
      </c>
      <c r="J192" s="10">
        <f t="shared" si="15"/>
        <v>1980.35</v>
      </c>
      <c r="L192"/>
      <c r="M192" s="10">
        <v>-20</v>
      </c>
      <c r="O192"/>
      <c r="P192">
        <v>-20</v>
      </c>
      <c r="Q192" s="27">
        <f>M192+P192</f>
        <v>-40</v>
      </c>
      <c r="S192" s="3">
        <f t="shared" si="16"/>
        <v>1010.5112500000007</v>
      </c>
      <c r="T192" s="3"/>
    </row>
    <row r="193" spans="1:20" ht="15">
      <c r="A193" s="1">
        <v>42246</v>
      </c>
      <c r="B193" s="22" t="s">
        <v>378</v>
      </c>
      <c r="C193" s="22" t="s">
        <v>379</v>
      </c>
      <c r="D193" s="23">
        <v>15</v>
      </c>
      <c r="E193"/>
      <c r="H193">
        <v>14.96</v>
      </c>
      <c r="I193" s="23">
        <v>-15</v>
      </c>
      <c r="J193" s="10">
        <f t="shared" si="15"/>
        <v>1965.35</v>
      </c>
      <c r="L193"/>
      <c r="M193" s="10">
        <v>-15</v>
      </c>
      <c r="O193"/>
      <c r="P193"/>
      <c r="Q193" s="27">
        <f>M193+P193</f>
        <v>-15</v>
      </c>
      <c r="S193" s="3">
        <f t="shared" si="16"/>
        <v>995.5112500000007</v>
      </c>
      <c r="T193" s="3"/>
    </row>
    <row r="194" spans="2:20" ht="15">
      <c r="B194"/>
      <c r="C194" s="22" t="s">
        <v>380</v>
      </c>
      <c r="D194" s="23">
        <v>15</v>
      </c>
      <c r="E194"/>
      <c r="H194">
        <v>17.06</v>
      </c>
      <c r="I194" s="23">
        <v>-15</v>
      </c>
      <c r="J194" s="10">
        <f t="shared" si="15"/>
        <v>1950.35</v>
      </c>
      <c r="L194"/>
      <c r="M194" s="10">
        <v>-15</v>
      </c>
      <c r="O194"/>
      <c r="P194"/>
      <c r="Q194" s="27">
        <f>M194+P194</f>
        <v>-15</v>
      </c>
      <c r="S194" s="3">
        <f t="shared" si="16"/>
        <v>980.5112500000007</v>
      </c>
      <c r="T194" s="3"/>
    </row>
    <row r="195" spans="1:20" ht="15">
      <c r="A195" s="1">
        <v>42247</v>
      </c>
      <c r="B195" s="22" t="s">
        <v>381</v>
      </c>
      <c r="C195" s="22" t="s">
        <v>382</v>
      </c>
      <c r="D195" s="23">
        <v>40</v>
      </c>
      <c r="E195"/>
      <c r="H195">
        <v>15</v>
      </c>
      <c r="I195" s="23">
        <v>-40</v>
      </c>
      <c r="J195" s="10">
        <f t="shared" si="15"/>
        <v>1910.35</v>
      </c>
      <c r="L195"/>
      <c r="M195" s="10">
        <v>-20</v>
      </c>
      <c r="O195"/>
      <c r="P195">
        <v>-20</v>
      </c>
      <c r="Q195" s="27">
        <f>M195+P195</f>
        <v>-40</v>
      </c>
      <c r="S195" s="3">
        <f t="shared" si="16"/>
        <v>940.5112500000007</v>
      </c>
      <c r="T195" s="3"/>
    </row>
    <row r="196" spans="1:20" ht="15">
      <c r="A196" s="1">
        <v>42249</v>
      </c>
      <c r="B196" s="22" t="s">
        <v>383</v>
      </c>
      <c r="C196" s="22" t="s">
        <v>384</v>
      </c>
      <c r="D196" s="23">
        <v>20</v>
      </c>
      <c r="E196"/>
      <c r="H196">
        <v>7</v>
      </c>
      <c r="I196" s="23">
        <v>-20</v>
      </c>
      <c r="J196" s="10">
        <f t="shared" si="15"/>
        <v>1890.35</v>
      </c>
      <c r="L196"/>
      <c r="M196" s="10">
        <v>-10</v>
      </c>
      <c r="O196"/>
      <c r="P196">
        <v>-10</v>
      </c>
      <c r="Q196" s="27">
        <f>M196+P196</f>
        <v>-20</v>
      </c>
      <c r="S196" s="3">
        <f t="shared" si="16"/>
        <v>920.5112500000007</v>
      </c>
      <c r="T196" s="3"/>
    </row>
    <row r="197" spans="1:20" ht="15">
      <c r="A197" s="1">
        <v>42250</v>
      </c>
      <c r="B197" s="22" t="s">
        <v>385</v>
      </c>
      <c r="C197" s="22" t="s">
        <v>386</v>
      </c>
      <c r="D197" s="23">
        <v>20</v>
      </c>
      <c r="E197"/>
      <c r="H197">
        <v>5.5</v>
      </c>
      <c r="I197" s="23">
        <v>-20</v>
      </c>
      <c r="J197" s="10">
        <f aca="true" t="shared" si="18" ref="J197:J204">J196+I197</f>
        <v>1870.35</v>
      </c>
      <c r="L197"/>
      <c r="M197" s="10">
        <v>-10</v>
      </c>
      <c r="O197"/>
      <c r="P197">
        <v>-10</v>
      </c>
      <c r="Q197" s="27">
        <f>M197+P197</f>
        <v>-20</v>
      </c>
      <c r="S197" s="3">
        <f aca="true" t="shared" si="19" ref="S197:S204">Q197+S196</f>
        <v>900.5112500000007</v>
      </c>
      <c r="T197" s="3"/>
    </row>
    <row r="198" spans="2:20" ht="15">
      <c r="B198" s="22" t="s">
        <v>387</v>
      </c>
      <c r="C198" s="22" t="s">
        <v>388</v>
      </c>
      <c r="D198" s="23">
        <v>20</v>
      </c>
      <c r="E198"/>
      <c r="H198">
        <v>5</v>
      </c>
      <c r="I198" s="23">
        <v>-20</v>
      </c>
      <c r="J198" s="10">
        <f t="shared" si="18"/>
        <v>1850.35</v>
      </c>
      <c r="L198"/>
      <c r="M198" s="10">
        <v>-10</v>
      </c>
      <c r="O198"/>
      <c r="P198">
        <v>-10</v>
      </c>
      <c r="Q198" s="27">
        <f>M198+P198</f>
        <v>-20</v>
      </c>
      <c r="S198" s="3">
        <f t="shared" si="19"/>
        <v>880.5112500000007</v>
      </c>
      <c r="T198" s="3"/>
    </row>
    <row r="199" spans="2:20" ht="15">
      <c r="B199"/>
      <c r="C199" s="22" t="s">
        <v>389</v>
      </c>
      <c r="D199" s="23">
        <v>10</v>
      </c>
      <c r="E199"/>
      <c r="H199"/>
      <c r="I199" s="23">
        <v>-10</v>
      </c>
      <c r="J199" s="10">
        <f t="shared" si="18"/>
        <v>1840.35</v>
      </c>
      <c r="L199"/>
      <c r="M199" s="10">
        <v>-10</v>
      </c>
      <c r="O199"/>
      <c r="P199"/>
      <c r="Q199" s="27">
        <f>M199+P199</f>
        <v>-10</v>
      </c>
      <c r="S199" s="3">
        <f t="shared" si="19"/>
        <v>870.5112500000007</v>
      </c>
      <c r="T199" s="3"/>
    </row>
    <row r="200" spans="1:20" ht="15">
      <c r="A200" s="1">
        <v>42251</v>
      </c>
      <c r="B200" s="22" t="s">
        <v>390</v>
      </c>
      <c r="C200" s="22" t="s">
        <v>391</v>
      </c>
      <c r="D200" s="23">
        <v>40</v>
      </c>
      <c r="E200"/>
      <c r="H200">
        <v>11</v>
      </c>
      <c r="I200" s="23">
        <v>-40</v>
      </c>
      <c r="J200" s="10">
        <f t="shared" si="18"/>
        <v>1800.35</v>
      </c>
      <c r="L200"/>
      <c r="M200" s="10">
        <v>-20</v>
      </c>
      <c r="O200"/>
      <c r="P200">
        <v>-20</v>
      </c>
      <c r="Q200" s="27">
        <f>M200+P200</f>
        <v>-40</v>
      </c>
      <c r="S200" s="3">
        <f t="shared" si="19"/>
        <v>830.5112500000007</v>
      </c>
      <c r="T200" s="3"/>
    </row>
    <row r="201" spans="1:20" ht="15">
      <c r="A201" s="1">
        <v>42252</v>
      </c>
      <c r="B201" s="22" t="s">
        <v>224</v>
      </c>
      <c r="C201" s="22" t="s">
        <v>392</v>
      </c>
      <c r="D201" s="23">
        <v>20</v>
      </c>
      <c r="E201" t="s">
        <v>43</v>
      </c>
      <c r="H201">
        <v>7.5</v>
      </c>
      <c r="I201" s="25">
        <v>6.25</v>
      </c>
      <c r="J201" s="10">
        <f t="shared" si="18"/>
        <v>1806.6</v>
      </c>
      <c r="L201"/>
      <c r="M201" s="10">
        <v>-10</v>
      </c>
      <c r="O201">
        <v>1.93</v>
      </c>
      <c r="P201" s="10">
        <f>IF(E201="1st",(O201-1)*(D201/2)*0.95,IF(E201="Placed",(O201-1)*(D201/2)*0.95,-(D201/2)))</f>
        <v>8.834999999999999</v>
      </c>
      <c r="Q201" s="27">
        <f>M201+P201</f>
        <v>-1.165000000000001</v>
      </c>
      <c r="S201" s="3">
        <f t="shared" si="19"/>
        <v>829.3462500000007</v>
      </c>
      <c r="T201" s="3"/>
    </row>
    <row r="202" spans="2:20" ht="15">
      <c r="B202" s="22" t="s">
        <v>393</v>
      </c>
      <c r="C202" s="22" t="s">
        <v>394</v>
      </c>
      <c r="D202" s="23">
        <v>20</v>
      </c>
      <c r="E202"/>
      <c r="H202">
        <v>11</v>
      </c>
      <c r="I202" s="23">
        <v>-20</v>
      </c>
      <c r="J202" s="10">
        <f t="shared" si="18"/>
        <v>1786.6</v>
      </c>
      <c r="L202"/>
      <c r="M202" s="10">
        <v>-10</v>
      </c>
      <c r="O202"/>
      <c r="P202">
        <v>-10</v>
      </c>
      <c r="Q202" s="27">
        <f>M202+P202</f>
        <v>-20</v>
      </c>
      <c r="S202" s="3">
        <f t="shared" si="19"/>
        <v>809.3462500000007</v>
      </c>
      <c r="T202" s="3"/>
    </row>
    <row r="203" spans="2:20" ht="15">
      <c r="B203" s="22" t="s">
        <v>212</v>
      </c>
      <c r="C203" s="22" t="s">
        <v>395</v>
      </c>
      <c r="D203" s="23">
        <v>20</v>
      </c>
      <c r="E203"/>
      <c r="H203">
        <v>8</v>
      </c>
      <c r="I203" s="23">
        <v>-20</v>
      </c>
      <c r="J203" s="10">
        <f t="shared" si="18"/>
        <v>1766.6</v>
      </c>
      <c r="L203"/>
      <c r="M203" s="10">
        <v>-10</v>
      </c>
      <c r="O203"/>
      <c r="P203">
        <v>-10</v>
      </c>
      <c r="Q203" s="27">
        <f>M203+P203</f>
        <v>-20</v>
      </c>
      <c r="S203" s="3">
        <f t="shared" si="19"/>
        <v>789.3462500000007</v>
      </c>
      <c r="T203" s="3"/>
    </row>
    <row r="204" spans="2:20" ht="15">
      <c r="B204"/>
      <c r="C204" s="22" t="s">
        <v>396</v>
      </c>
      <c r="D204" s="23">
        <v>20</v>
      </c>
      <c r="E204"/>
      <c r="H204">
        <v>26</v>
      </c>
      <c r="I204" s="23">
        <v>-20</v>
      </c>
      <c r="J204" s="10">
        <f t="shared" si="18"/>
        <v>1746.6</v>
      </c>
      <c r="L204"/>
      <c r="M204" s="10">
        <v>-10</v>
      </c>
      <c r="O204"/>
      <c r="P204">
        <v>-10</v>
      </c>
      <c r="Q204" s="27">
        <f>M204+P204</f>
        <v>-20</v>
      </c>
      <c r="S204" s="3">
        <f t="shared" si="19"/>
        <v>769.3462500000007</v>
      </c>
      <c r="T204" s="3"/>
    </row>
    <row r="207" spans="8:10" ht="15">
      <c r="H207" s="2" t="s">
        <v>400</v>
      </c>
      <c r="J207" s="3">
        <f>MAX(J2:J203)</f>
        <v>2409.35</v>
      </c>
    </row>
    <row r="208" spans="8:19" ht="15">
      <c r="H208" s="2" t="s">
        <v>401</v>
      </c>
      <c r="J208" s="3">
        <f>MIN(J2:J203)</f>
        <v>870</v>
      </c>
      <c r="Q208" s="2" t="s">
        <v>400</v>
      </c>
      <c r="S208" s="3">
        <f>MAX(S3:S204)</f>
        <v>1617.3562500000007</v>
      </c>
    </row>
    <row r="209" spans="10:19" ht="15">
      <c r="J209" s="28">
        <f>J208/J207</f>
        <v>0.36109324091559963</v>
      </c>
      <c r="Q209" s="2" t="s">
        <v>401</v>
      </c>
      <c r="S209" s="3">
        <f>MIN(S3:S204)</f>
        <v>769.3462500000007</v>
      </c>
    </row>
    <row r="210" ht="15">
      <c r="S210" s="28">
        <f>S209/S208</f>
        <v>0.47568137817503126</v>
      </c>
    </row>
  </sheetData>
  <sheetProtection selectLockedCells="1" selectUnlockedCells="1"/>
  <mergeCells count="1">
    <mergeCell ref="L1:Q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:E28"/>
    </sheetView>
  </sheetViews>
  <sheetFormatPr defaultColWidth="8.7109375" defaultRowHeight="12.75"/>
  <cols>
    <col min="1" max="1" width="14.7109375" style="1" customWidth="1"/>
    <col min="2" max="2" width="19.421875" style="2" customWidth="1"/>
    <col min="3" max="3" width="69.28125" style="2" customWidth="1"/>
    <col min="4" max="4" width="11.7109375" style="2" customWidth="1"/>
    <col min="5" max="5" width="8.7109375" style="2" customWidth="1"/>
    <col min="6" max="7" width="0" style="2" hidden="1" customWidth="1"/>
    <col min="8" max="8" width="9.140625" style="2" customWidth="1"/>
    <col min="9" max="9" width="8.7109375" style="2" customWidth="1"/>
    <col min="10" max="10" width="16.8515625" style="2" customWidth="1"/>
    <col min="11" max="11" width="2.00390625" style="2" customWidth="1"/>
    <col min="12" max="12" width="8.421875" style="2" customWidth="1"/>
    <col min="13" max="13" width="13.28125" style="2" customWidth="1"/>
    <col min="14" max="14" width="1.57421875" style="2" customWidth="1"/>
    <col min="15" max="15" width="8.7109375" style="2" customWidth="1"/>
    <col min="16" max="16" width="11.140625" style="2" customWidth="1"/>
    <col min="17" max="17" width="12.7109375" style="2" customWidth="1"/>
    <col min="18" max="18" width="0" style="2" hidden="1" customWidth="1"/>
    <col min="19" max="19" width="16.7109375" style="2" customWidth="1"/>
    <col min="20" max="20" width="7.57421875" style="2" customWidth="1"/>
    <col min="21" max="21" width="12.57421875" style="2" customWidth="1"/>
    <col min="22" max="22" width="13.8515625" style="2" customWidth="1"/>
    <col min="23" max="23" width="8.7109375" style="2" customWidth="1"/>
    <col min="24" max="24" width="16.8515625" style="2" customWidth="1"/>
    <col min="25" max="16384" width="8.7109375" style="2" customWidth="1"/>
  </cols>
  <sheetData>
    <row r="1" spans="1:24" ht="15">
      <c r="A1" s="1" t="s">
        <v>0</v>
      </c>
      <c r="B1" s="3">
        <v>1000</v>
      </c>
      <c r="F1" s="4" t="s">
        <v>1</v>
      </c>
      <c r="G1" s="4"/>
      <c r="H1" s="4"/>
      <c r="I1" s="4"/>
      <c r="J1" s="4"/>
      <c r="K1" s="5"/>
      <c r="L1" s="21" t="s">
        <v>2</v>
      </c>
      <c r="M1" s="21"/>
      <c r="N1" s="21"/>
      <c r="O1" s="21"/>
      <c r="P1" s="21"/>
      <c r="Q1" s="21"/>
      <c r="V1" s="6" t="s">
        <v>397</v>
      </c>
      <c r="W1" s="6"/>
      <c r="X1" s="6" t="s">
        <v>3</v>
      </c>
    </row>
    <row r="2" spans="1:25" s="8" customFormat="1" ht="1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H2" s="8" t="s">
        <v>10</v>
      </c>
      <c r="I2" s="8" t="s">
        <v>11</v>
      </c>
      <c r="J2" s="8" t="s">
        <v>398</v>
      </c>
      <c r="L2" s="8" t="s">
        <v>12</v>
      </c>
      <c r="M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398</v>
      </c>
      <c r="V2" s="8" t="s">
        <v>18</v>
      </c>
      <c r="W2" s="8" t="s">
        <v>19</v>
      </c>
      <c r="X2" s="8" t="s">
        <v>18</v>
      </c>
      <c r="Y2" s="8" t="s">
        <v>19</v>
      </c>
    </row>
    <row r="3" spans="1:20" s="6" customFormat="1" ht="15">
      <c r="A3" s="17"/>
      <c r="B3" s="18"/>
      <c r="C3" s="18" t="s">
        <v>399</v>
      </c>
      <c r="D3" s="19"/>
      <c r="F3" s="6" t="e">
        <f>RIGHT(C3,LEN(C3)-FIND("@",C3)-1)</f>
        <v>#VALUE!</v>
      </c>
      <c r="I3" s="19"/>
      <c r="J3" s="10">
        <v>2311.85</v>
      </c>
      <c r="M3" s="26"/>
      <c r="P3" s="11"/>
      <c r="Q3" s="11"/>
      <c r="R3" s="6">
        <f>IF(O3&gt;0,D3/2,D3)</f>
        <v>0</v>
      </c>
      <c r="S3" s="3">
        <v>1352</v>
      </c>
      <c r="T3" s="3"/>
    </row>
    <row r="4" spans="1:20" ht="15">
      <c r="A4" s="1">
        <v>42237</v>
      </c>
      <c r="B4" s="22" t="s">
        <v>86</v>
      </c>
      <c r="C4" s="22" t="s">
        <v>361</v>
      </c>
      <c r="D4" s="23">
        <v>20</v>
      </c>
      <c r="E4" t="s">
        <v>43</v>
      </c>
      <c r="H4">
        <v>8</v>
      </c>
      <c r="I4" s="24">
        <v>7.5</v>
      </c>
      <c r="J4" s="10">
        <f aca="true" t="shared" si="0" ref="J4:J19">J3+I4</f>
        <v>2319.35</v>
      </c>
      <c r="L4"/>
      <c r="M4" s="10">
        <v>-10</v>
      </c>
      <c r="O4">
        <v>2.13</v>
      </c>
      <c r="P4" s="10">
        <f>IF(E4="1st",(O4-1)*(D4/2)*0.95,IF(E4="Placed",(O4-1)*(D4/2)*0.95,-(D4/2)))</f>
        <v>10.735</v>
      </c>
      <c r="Q4" s="27">
        <f>M4+P4</f>
        <v>0.7349999999999994</v>
      </c>
      <c r="S4" s="3">
        <f aca="true" t="shared" si="1" ref="S4:S19">Q4+S3</f>
        <v>1352.735</v>
      </c>
      <c r="T4" s="3"/>
    </row>
    <row r="5" spans="2:20" ht="15">
      <c r="B5" s="22" t="s">
        <v>93</v>
      </c>
      <c r="C5" s="22" t="s">
        <v>362</v>
      </c>
      <c r="D5" s="23">
        <v>20</v>
      </c>
      <c r="E5"/>
      <c r="H5">
        <v>6.5</v>
      </c>
      <c r="I5" s="23">
        <v>-20</v>
      </c>
      <c r="J5" s="10">
        <f t="shared" si="0"/>
        <v>2299.35</v>
      </c>
      <c r="L5"/>
      <c r="M5" s="10">
        <v>-10</v>
      </c>
      <c r="O5"/>
      <c r="P5">
        <v>-10</v>
      </c>
      <c r="Q5" s="27">
        <f>M5+P5</f>
        <v>-20</v>
      </c>
      <c r="S5" s="3">
        <f t="shared" si="1"/>
        <v>1332.735</v>
      </c>
      <c r="T5" s="3"/>
    </row>
    <row r="6" spans="2:20" ht="15">
      <c r="B6" s="22" t="s">
        <v>96</v>
      </c>
      <c r="C6" s="22" t="s">
        <v>363</v>
      </c>
      <c r="D6" s="23">
        <v>20</v>
      </c>
      <c r="E6"/>
      <c r="H6">
        <v>17</v>
      </c>
      <c r="I6" s="23">
        <v>-20</v>
      </c>
      <c r="J6" s="10">
        <f t="shared" si="0"/>
        <v>2279.35</v>
      </c>
      <c r="L6"/>
      <c r="M6" s="10">
        <v>-10</v>
      </c>
      <c r="O6"/>
      <c r="P6">
        <v>-10</v>
      </c>
      <c r="Q6" s="27">
        <f>M6+P6</f>
        <v>-20</v>
      </c>
      <c r="S6" s="3">
        <f t="shared" si="1"/>
        <v>1312.735</v>
      </c>
      <c r="T6" s="3"/>
    </row>
    <row r="7" spans="1:20" ht="15">
      <c r="A7" s="1">
        <v>42238</v>
      </c>
      <c r="B7" s="22" t="s">
        <v>364</v>
      </c>
      <c r="C7" s="22" t="s">
        <v>365</v>
      </c>
      <c r="D7" s="23">
        <v>40</v>
      </c>
      <c r="E7"/>
      <c r="H7">
        <v>7</v>
      </c>
      <c r="I7" s="23">
        <v>-40</v>
      </c>
      <c r="J7" s="10">
        <f t="shared" si="0"/>
        <v>2239.35</v>
      </c>
      <c r="L7"/>
      <c r="M7" s="10">
        <v>-20</v>
      </c>
      <c r="O7"/>
      <c r="P7">
        <v>-20</v>
      </c>
      <c r="Q7" s="27">
        <f>M7+P7</f>
        <v>-40</v>
      </c>
      <c r="S7" s="3">
        <f t="shared" si="1"/>
        <v>1272.735</v>
      </c>
      <c r="T7" s="3"/>
    </row>
    <row r="8" spans="2:20" ht="15">
      <c r="B8" s="22" t="s">
        <v>366</v>
      </c>
      <c r="C8" s="22" t="s">
        <v>367</v>
      </c>
      <c r="D8" s="23">
        <v>40</v>
      </c>
      <c r="E8"/>
      <c r="H8">
        <v>8</v>
      </c>
      <c r="I8" s="23">
        <v>-40</v>
      </c>
      <c r="J8" s="10">
        <f t="shared" si="0"/>
        <v>2199.35</v>
      </c>
      <c r="L8"/>
      <c r="M8" s="10">
        <v>-20</v>
      </c>
      <c r="O8"/>
      <c r="P8">
        <v>-20</v>
      </c>
      <c r="Q8" s="27">
        <f>M8+P8</f>
        <v>-40</v>
      </c>
      <c r="S8" s="3">
        <f t="shared" si="1"/>
        <v>1232.735</v>
      </c>
      <c r="T8" s="3"/>
    </row>
    <row r="9" spans="2:20" ht="15">
      <c r="B9" s="22" t="s">
        <v>187</v>
      </c>
      <c r="C9" s="22" t="s">
        <v>367</v>
      </c>
      <c r="D9" s="23">
        <v>40</v>
      </c>
      <c r="E9"/>
      <c r="H9">
        <v>8</v>
      </c>
      <c r="I9" s="23">
        <v>-40</v>
      </c>
      <c r="J9" s="10">
        <f t="shared" si="0"/>
        <v>2159.35</v>
      </c>
      <c r="L9"/>
      <c r="M9" s="10">
        <v>-20</v>
      </c>
      <c r="O9"/>
      <c r="P9">
        <v>-20</v>
      </c>
      <c r="Q9" s="27">
        <f>M9+P9</f>
        <v>-40</v>
      </c>
      <c r="S9" s="3">
        <f t="shared" si="1"/>
        <v>1192.735</v>
      </c>
      <c r="T9" s="3"/>
    </row>
    <row r="10" spans="1:20" ht="15">
      <c r="A10" s="1">
        <v>42239</v>
      </c>
      <c r="B10" s="22" t="s">
        <v>66</v>
      </c>
      <c r="C10" s="22" t="s">
        <v>368</v>
      </c>
      <c r="D10" s="23">
        <v>40</v>
      </c>
      <c r="E10"/>
      <c r="H10">
        <v>5</v>
      </c>
      <c r="I10" s="23">
        <v>-40</v>
      </c>
      <c r="J10" s="10">
        <f t="shared" si="0"/>
        <v>2119.35</v>
      </c>
      <c r="L10"/>
      <c r="M10" s="10">
        <v>-40</v>
      </c>
      <c r="O10"/>
      <c r="P10"/>
      <c r="Q10" s="27">
        <f>M10+P10</f>
        <v>-40</v>
      </c>
      <c r="S10" s="3">
        <f t="shared" si="1"/>
        <v>1152.735</v>
      </c>
      <c r="T10" s="3"/>
    </row>
    <row r="11" spans="1:20" ht="15">
      <c r="A11" s="1">
        <v>42240</v>
      </c>
      <c r="B11" s="22" t="s">
        <v>369</v>
      </c>
      <c r="C11" s="22" t="s">
        <v>370</v>
      </c>
      <c r="D11" s="23">
        <v>20</v>
      </c>
      <c r="E11" t="s">
        <v>43</v>
      </c>
      <c r="H11">
        <v>6.5</v>
      </c>
      <c r="I11" s="23">
        <v>1</v>
      </c>
      <c r="J11" s="10">
        <f t="shared" si="0"/>
        <v>2120.35</v>
      </c>
      <c r="L11"/>
      <c r="M11" s="10">
        <v>-10</v>
      </c>
      <c r="O11">
        <v>1.82</v>
      </c>
      <c r="P11" s="10">
        <f>IF(E11="1st",(O11-1)*(D11/2)*0.95,IF(E11="Placed",(O11-1)*(D11/2)*0.95,-(D11/2)))</f>
        <v>7.790000000000002</v>
      </c>
      <c r="Q11" s="27">
        <f>M11+P11</f>
        <v>-2.209999999999998</v>
      </c>
      <c r="S11" s="3">
        <f t="shared" si="1"/>
        <v>1150.5249999999999</v>
      </c>
      <c r="T11" s="3"/>
    </row>
    <row r="12" spans="1:20" ht="15">
      <c r="A12" s="1">
        <v>42241</v>
      </c>
      <c r="B12" s="22" t="s">
        <v>371</v>
      </c>
      <c r="C12" s="22" t="s">
        <v>372</v>
      </c>
      <c r="D12" s="23">
        <v>20</v>
      </c>
      <c r="E12"/>
      <c r="H12">
        <v>2.75</v>
      </c>
      <c r="I12" s="23">
        <v>-20</v>
      </c>
      <c r="J12" s="10">
        <f t="shared" si="0"/>
        <v>2100.35</v>
      </c>
      <c r="L12"/>
      <c r="M12" s="10">
        <v>-20</v>
      </c>
      <c r="O12"/>
      <c r="P12"/>
      <c r="Q12" s="27">
        <f>M12+P12</f>
        <v>-20</v>
      </c>
      <c r="S12" s="3">
        <f t="shared" si="1"/>
        <v>1130.5249999999999</v>
      </c>
      <c r="T12" s="3"/>
    </row>
    <row r="13" spans="1:20" ht="15">
      <c r="A13" s="1">
        <v>42242</v>
      </c>
      <c r="B13" s="22" t="s">
        <v>373</v>
      </c>
      <c r="C13" s="22" t="s">
        <v>374</v>
      </c>
      <c r="D13" s="23">
        <v>60</v>
      </c>
      <c r="E13"/>
      <c r="H13">
        <v>12</v>
      </c>
      <c r="I13" s="23">
        <v>-60</v>
      </c>
      <c r="J13" s="10">
        <f t="shared" si="0"/>
        <v>2040.35</v>
      </c>
      <c r="L13"/>
      <c r="M13" s="10">
        <v>-30</v>
      </c>
      <c r="O13"/>
      <c r="P13">
        <v>-30</v>
      </c>
      <c r="Q13" s="27">
        <f>M13+P13</f>
        <v>-60</v>
      </c>
      <c r="S13" s="3">
        <f t="shared" si="1"/>
        <v>1070.5249999999999</v>
      </c>
      <c r="T13" s="3"/>
    </row>
    <row r="14" spans="1:20" ht="15">
      <c r="A14" s="1">
        <v>42244</v>
      </c>
      <c r="B14" s="22" t="s">
        <v>375</v>
      </c>
      <c r="C14" s="22" t="s">
        <v>376</v>
      </c>
      <c r="D14" s="23">
        <v>20</v>
      </c>
      <c r="E14"/>
      <c r="H14">
        <v>21</v>
      </c>
      <c r="I14" s="23">
        <v>-20</v>
      </c>
      <c r="J14" s="10">
        <f t="shared" si="0"/>
        <v>2020.35</v>
      </c>
      <c r="L14"/>
      <c r="M14" s="10">
        <v>-10</v>
      </c>
      <c r="O14"/>
      <c r="P14">
        <v>-10</v>
      </c>
      <c r="Q14" s="27">
        <f>M14+P14</f>
        <v>-20</v>
      </c>
      <c r="S14" s="3">
        <f t="shared" si="1"/>
        <v>1050.5249999999999</v>
      </c>
      <c r="T14" s="3"/>
    </row>
    <row r="15" spans="1:20" ht="15">
      <c r="A15" s="1">
        <v>42245</v>
      </c>
      <c r="B15" s="22" t="s">
        <v>27</v>
      </c>
      <c r="C15" s="22" t="s">
        <v>377</v>
      </c>
      <c r="D15" s="23">
        <v>40</v>
      </c>
      <c r="E15"/>
      <c r="H15">
        <v>13</v>
      </c>
      <c r="I15" s="23">
        <v>-40</v>
      </c>
      <c r="J15" s="10">
        <f t="shared" si="0"/>
        <v>1980.35</v>
      </c>
      <c r="L15"/>
      <c r="M15" s="10">
        <v>-20</v>
      </c>
      <c r="O15"/>
      <c r="P15">
        <v>-20</v>
      </c>
      <c r="Q15" s="27">
        <f>M15+P15</f>
        <v>-40</v>
      </c>
      <c r="S15" s="3">
        <f t="shared" si="1"/>
        <v>1010.5249999999999</v>
      </c>
      <c r="T15" s="3"/>
    </row>
    <row r="16" spans="1:20" ht="15">
      <c r="A16" s="1">
        <v>42246</v>
      </c>
      <c r="B16" s="22" t="s">
        <v>378</v>
      </c>
      <c r="C16" s="22" t="s">
        <v>379</v>
      </c>
      <c r="D16" s="23">
        <v>15</v>
      </c>
      <c r="E16"/>
      <c r="H16">
        <v>14.96</v>
      </c>
      <c r="I16" s="23">
        <v>-15</v>
      </c>
      <c r="J16" s="10">
        <f t="shared" si="0"/>
        <v>1965.35</v>
      </c>
      <c r="L16"/>
      <c r="M16" s="10">
        <v>-15</v>
      </c>
      <c r="O16"/>
      <c r="P16"/>
      <c r="Q16" s="27">
        <f>M16+P16</f>
        <v>-15</v>
      </c>
      <c r="S16" s="3">
        <f t="shared" si="1"/>
        <v>995.5249999999999</v>
      </c>
      <c r="T16" s="3"/>
    </row>
    <row r="17" spans="2:20" ht="15">
      <c r="B17"/>
      <c r="C17" s="22" t="s">
        <v>380</v>
      </c>
      <c r="D17" s="23">
        <v>15</v>
      </c>
      <c r="E17"/>
      <c r="H17">
        <v>17.06</v>
      </c>
      <c r="I17" s="23">
        <v>-15</v>
      </c>
      <c r="J17" s="10">
        <f t="shared" si="0"/>
        <v>1950.35</v>
      </c>
      <c r="L17"/>
      <c r="M17" s="10">
        <v>-15</v>
      </c>
      <c r="O17"/>
      <c r="P17"/>
      <c r="Q17" s="27">
        <f>M17+P17</f>
        <v>-15</v>
      </c>
      <c r="S17" s="3">
        <f t="shared" si="1"/>
        <v>980.5249999999999</v>
      </c>
      <c r="T17" s="3"/>
    </row>
    <row r="18" spans="1:20" ht="15">
      <c r="A18" s="1">
        <v>42247</v>
      </c>
      <c r="B18" s="22" t="s">
        <v>381</v>
      </c>
      <c r="C18" s="22" t="s">
        <v>382</v>
      </c>
      <c r="D18" s="23">
        <v>40</v>
      </c>
      <c r="E18"/>
      <c r="H18">
        <v>15</v>
      </c>
      <c r="I18" s="23">
        <v>-40</v>
      </c>
      <c r="J18" s="10">
        <f t="shared" si="0"/>
        <v>1910.35</v>
      </c>
      <c r="L18"/>
      <c r="M18" s="10">
        <v>-20</v>
      </c>
      <c r="O18"/>
      <c r="P18">
        <v>-20</v>
      </c>
      <c r="Q18" s="27">
        <f>M18+P18</f>
        <v>-40</v>
      </c>
      <c r="S18" s="3">
        <f t="shared" si="1"/>
        <v>940.5249999999999</v>
      </c>
      <c r="T18" s="3"/>
    </row>
    <row r="19" spans="1:20" ht="15">
      <c r="A19" s="1">
        <v>42249</v>
      </c>
      <c r="B19" s="22" t="s">
        <v>383</v>
      </c>
      <c r="C19" s="22" t="s">
        <v>384</v>
      </c>
      <c r="D19" s="23">
        <v>20</v>
      </c>
      <c r="E19"/>
      <c r="H19">
        <v>7</v>
      </c>
      <c r="I19" s="23">
        <v>-20</v>
      </c>
      <c r="J19" s="10">
        <f t="shared" si="0"/>
        <v>1890.35</v>
      </c>
      <c r="L19"/>
      <c r="M19" s="10">
        <v>-10</v>
      </c>
      <c r="O19"/>
      <c r="P19">
        <v>-10</v>
      </c>
      <c r="Q19" s="27">
        <f>M19+P19</f>
        <v>-20</v>
      </c>
      <c r="S19" s="3">
        <f t="shared" si="1"/>
        <v>920.5249999999999</v>
      </c>
      <c r="T19" s="3"/>
    </row>
    <row r="20" spans="1:20" ht="15">
      <c r="A20" s="1">
        <v>42250</v>
      </c>
      <c r="B20" s="22" t="s">
        <v>385</v>
      </c>
      <c r="C20" s="22" t="s">
        <v>386</v>
      </c>
      <c r="D20" s="23">
        <v>20</v>
      </c>
      <c r="E20"/>
      <c r="H20">
        <v>5.5</v>
      </c>
      <c r="I20" s="23">
        <v>-20</v>
      </c>
      <c r="J20" s="10">
        <f aca="true" t="shared" si="2" ref="J20:J27">J19+I20</f>
        <v>1870.35</v>
      </c>
      <c r="L20"/>
      <c r="M20" s="10">
        <v>-10</v>
      </c>
      <c r="O20"/>
      <c r="P20">
        <v>-10</v>
      </c>
      <c r="Q20" s="27">
        <f>M20+P20</f>
        <v>-20</v>
      </c>
      <c r="S20" s="3">
        <f aca="true" t="shared" si="3" ref="S20:S27">Q20+S19</f>
        <v>900.5249999999999</v>
      </c>
      <c r="T20" s="3"/>
    </row>
    <row r="21" spans="2:20" ht="15">
      <c r="B21" s="22" t="s">
        <v>387</v>
      </c>
      <c r="C21" s="22" t="s">
        <v>388</v>
      </c>
      <c r="D21" s="23">
        <v>20</v>
      </c>
      <c r="E21"/>
      <c r="H21">
        <v>5</v>
      </c>
      <c r="I21" s="23">
        <v>-20</v>
      </c>
      <c r="J21" s="10">
        <f t="shared" si="2"/>
        <v>1850.35</v>
      </c>
      <c r="L21"/>
      <c r="M21" s="10">
        <v>-10</v>
      </c>
      <c r="O21"/>
      <c r="P21">
        <v>-10</v>
      </c>
      <c r="Q21" s="27">
        <f>M21+P21</f>
        <v>-20</v>
      </c>
      <c r="S21" s="3">
        <f t="shared" si="3"/>
        <v>880.5249999999999</v>
      </c>
      <c r="T21" s="3"/>
    </row>
    <row r="22" spans="2:20" ht="15">
      <c r="B22"/>
      <c r="C22" s="22" t="s">
        <v>389</v>
      </c>
      <c r="D22" s="23">
        <v>10</v>
      </c>
      <c r="E22"/>
      <c r="H22"/>
      <c r="I22" s="23">
        <v>-10</v>
      </c>
      <c r="J22" s="10">
        <f t="shared" si="2"/>
        <v>1840.35</v>
      </c>
      <c r="L22"/>
      <c r="M22" s="10">
        <v>-10</v>
      </c>
      <c r="O22"/>
      <c r="P22"/>
      <c r="Q22" s="27">
        <f>M22+P22</f>
        <v>-10</v>
      </c>
      <c r="S22" s="3">
        <f t="shared" si="3"/>
        <v>870.5249999999999</v>
      </c>
      <c r="T22" s="3"/>
    </row>
    <row r="23" spans="1:20" ht="15">
      <c r="A23" s="1">
        <v>42251</v>
      </c>
      <c r="B23" s="22" t="s">
        <v>390</v>
      </c>
      <c r="C23" s="22" t="s">
        <v>391</v>
      </c>
      <c r="D23" s="23">
        <v>40</v>
      </c>
      <c r="E23"/>
      <c r="H23">
        <v>11</v>
      </c>
      <c r="I23" s="23">
        <v>-40</v>
      </c>
      <c r="J23" s="10">
        <f t="shared" si="2"/>
        <v>1800.35</v>
      </c>
      <c r="L23"/>
      <c r="M23" s="10">
        <v>-20</v>
      </c>
      <c r="O23"/>
      <c r="P23">
        <v>-20</v>
      </c>
      <c r="Q23" s="27">
        <f>M23+P23</f>
        <v>-40</v>
      </c>
      <c r="S23" s="3">
        <f t="shared" si="3"/>
        <v>830.5249999999999</v>
      </c>
      <c r="T23" s="3"/>
    </row>
    <row r="24" spans="1:20" ht="15">
      <c r="A24" s="1">
        <v>42252</v>
      </c>
      <c r="B24" s="22" t="s">
        <v>224</v>
      </c>
      <c r="C24" s="22" t="s">
        <v>392</v>
      </c>
      <c r="D24" s="23">
        <v>20</v>
      </c>
      <c r="E24" t="s">
        <v>43</v>
      </c>
      <c r="H24">
        <v>7.5</v>
      </c>
      <c r="I24" s="25">
        <v>6.25</v>
      </c>
      <c r="J24" s="10">
        <f t="shared" si="2"/>
        <v>1806.6</v>
      </c>
      <c r="L24"/>
      <c r="M24" s="10">
        <v>-10</v>
      </c>
      <c r="O24">
        <v>1.93</v>
      </c>
      <c r="P24" s="10">
        <f>IF(E24="1st",(O24-1)*(D24/2)*0.95,IF(E24="Placed",(O24-1)*(D24/2)*0.95,-(D24/2)))</f>
        <v>8.834999999999999</v>
      </c>
      <c r="Q24" s="27">
        <f>M24+P24</f>
        <v>-1.165000000000001</v>
      </c>
      <c r="S24" s="3">
        <f t="shared" si="3"/>
        <v>829.3599999999999</v>
      </c>
      <c r="T24" s="3"/>
    </row>
    <row r="25" spans="2:20" ht="15">
      <c r="B25" s="22" t="s">
        <v>393</v>
      </c>
      <c r="C25" s="22" t="s">
        <v>394</v>
      </c>
      <c r="D25" s="23">
        <v>20</v>
      </c>
      <c r="E25"/>
      <c r="H25">
        <v>11</v>
      </c>
      <c r="I25" s="23">
        <v>-20</v>
      </c>
      <c r="J25" s="10">
        <f t="shared" si="2"/>
        <v>1786.6</v>
      </c>
      <c r="L25"/>
      <c r="M25" s="10">
        <v>-10</v>
      </c>
      <c r="O25"/>
      <c r="P25">
        <v>-10</v>
      </c>
      <c r="Q25" s="27">
        <f>M25+P25</f>
        <v>-20</v>
      </c>
      <c r="S25" s="3">
        <f t="shared" si="3"/>
        <v>809.3599999999999</v>
      </c>
      <c r="T25" s="3"/>
    </row>
    <row r="26" spans="2:20" ht="15">
      <c r="B26" s="22" t="s">
        <v>212</v>
      </c>
      <c r="C26" s="22" t="s">
        <v>395</v>
      </c>
      <c r="D26" s="23">
        <v>20</v>
      </c>
      <c r="E26"/>
      <c r="H26">
        <v>8</v>
      </c>
      <c r="I26" s="23">
        <v>-20</v>
      </c>
      <c r="J26" s="10">
        <f t="shared" si="2"/>
        <v>1766.6</v>
      </c>
      <c r="L26"/>
      <c r="M26" s="10">
        <v>-10</v>
      </c>
      <c r="O26"/>
      <c r="P26">
        <v>-10</v>
      </c>
      <c r="Q26" s="27">
        <f>M26+P26</f>
        <v>-20</v>
      </c>
      <c r="S26" s="3">
        <f t="shared" si="3"/>
        <v>789.3599999999999</v>
      </c>
      <c r="T26" s="3"/>
    </row>
    <row r="27" spans="2:20" ht="15">
      <c r="B27"/>
      <c r="C27" s="22" t="s">
        <v>396</v>
      </c>
      <c r="D27" s="23">
        <v>20</v>
      </c>
      <c r="E27"/>
      <c r="H27">
        <v>26</v>
      </c>
      <c r="I27" s="23">
        <v>-20</v>
      </c>
      <c r="J27" s="10">
        <f t="shared" si="2"/>
        <v>1746.6</v>
      </c>
      <c r="L27"/>
      <c r="M27" s="10">
        <v>-10</v>
      </c>
      <c r="O27"/>
      <c r="P27">
        <v>-10</v>
      </c>
      <c r="Q27" s="27">
        <f>M27+P27</f>
        <v>-20</v>
      </c>
      <c r="S27" s="3">
        <f t="shared" si="3"/>
        <v>769.3599999999999</v>
      </c>
      <c r="T27" s="3"/>
    </row>
  </sheetData>
  <sheetProtection selectLockedCells="1" selectUnlockedCells="1"/>
  <mergeCells count="1">
    <mergeCell ref="L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4" sqref="S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2015-09-08T19:19:37Z</dcterms:created>
  <dcterms:modified xsi:type="dcterms:W3CDTF">2015-09-08T19:59:27Z</dcterms:modified>
  <cp:category/>
  <cp:version/>
  <cp:contentType/>
  <cp:contentStatus/>
</cp:coreProperties>
</file>