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Lucy\OneDrive\Documents\sam computer\"/>
    </mc:Choice>
  </mc:AlternateContent>
  <bookViews>
    <workbookView xWindow="0" yWindow="0" windowWidth="28800" windowHeight="11310" activeTab="1"/>
  </bookViews>
  <sheets>
    <sheet name="summary" sheetId="4" r:id="rId1"/>
    <sheet name="18 to 19 mar 2017" sheetId="13" r:id="rId2"/>
    <sheet name="04 to 05 mar 2017" sheetId="12" r:id="rId3"/>
    <sheet name="11 to 13 feb 2017" sheetId="11" r:id="rId4"/>
    <sheet name="04 to 05 feb 2017" sheetId="10" r:id="rId5"/>
    <sheet name="31 jan to 01 feb 17" sheetId="9" r:id="rId6"/>
    <sheet name="09 to 12 dec 2016" sheetId="8" r:id="rId7"/>
    <sheet name="03 to 05 dec 2016" sheetId="7" r:id="rId8"/>
    <sheet name="26 to 27 Nov 2016" sheetId="6" r:id="rId9"/>
    <sheet name="19 to 21 Nov 2016" sheetId="5" r:id="rId10"/>
    <sheet name="05 to 07 Nov 2016" sheetId="3" r:id="rId11"/>
    <sheet name="21 to 24 Oct 16" sheetId="2" r:id="rId12"/>
    <sheet name="14 to 17 Oct 16" sheetId="1" r:id="rId13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3" l="1"/>
  <c r="E28" i="13"/>
  <c r="E24" i="13"/>
  <c r="E23" i="13"/>
  <c r="X6" i="13"/>
  <c r="X7" i="13"/>
  <c r="X8" i="13"/>
  <c r="X9" i="13"/>
  <c r="X10" i="13"/>
  <c r="X11" i="13"/>
  <c r="X12" i="13"/>
  <c r="X13" i="13"/>
  <c r="X14" i="13"/>
  <c r="X15" i="13"/>
  <c r="X17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J15" i="4"/>
  <c r="D45" i="4"/>
  <c r="D44" i="4"/>
  <c r="X9" i="12"/>
  <c r="X17" i="12"/>
  <c r="G14" i="4"/>
  <c r="X11" i="11"/>
  <c r="X17" i="11"/>
  <c r="G13" i="4"/>
  <c r="G12" i="4"/>
  <c r="X6" i="9"/>
  <c r="X15" i="9"/>
  <c r="X17" i="9"/>
  <c r="G11" i="4"/>
  <c r="G10" i="4"/>
  <c r="G9" i="4"/>
  <c r="D43" i="4"/>
  <c r="E23" i="9"/>
  <c r="C11" i="4"/>
  <c r="C17" i="4"/>
  <c r="D42" i="4"/>
  <c r="K4" i="4"/>
  <c r="K5" i="4"/>
  <c r="N3" i="4"/>
  <c r="C4" i="4"/>
  <c r="H4" i="4"/>
  <c r="C5" i="4"/>
  <c r="H5" i="4"/>
  <c r="C6" i="4"/>
  <c r="H6" i="4"/>
  <c r="C7" i="4"/>
  <c r="H7" i="4"/>
  <c r="C8" i="4"/>
  <c r="H8" i="4"/>
  <c r="C9" i="4"/>
  <c r="H9" i="4"/>
  <c r="C10" i="4"/>
  <c r="H10" i="4"/>
  <c r="H11" i="4"/>
  <c r="C12" i="4"/>
  <c r="H12" i="4"/>
  <c r="C13" i="4"/>
  <c r="H13" i="4"/>
  <c r="C14" i="4"/>
  <c r="H14" i="4"/>
  <c r="K6" i="4"/>
  <c r="N4" i="4"/>
  <c r="N5" i="4"/>
  <c r="N6" i="4"/>
  <c r="K7" i="4"/>
  <c r="N7" i="4"/>
  <c r="K8" i="4"/>
  <c r="N8" i="4"/>
  <c r="K9" i="4"/>
  <c r="N9" i="4"/>
  <c r="K10" i="4"/>
  <c r="N10" i="4"/>
  <c r="K11" i="4"/>
  <c r="N11" i="4"/>
  <c r="K12" i="4"/>
  <c r="N12" i="4"/>
  <c r="K13" i="4"/>
  <c r="N13" i="4"/>
  <c r="K14" i="4"/>
  <c r="N14" i="4"/>
  <c r="L14" i="4"/>
  <c r="J14" i="4"/>
  <c r="D14" i="4"/>
  <c r="Q14" i="12"/>
  <c r="Q12" i="12"/>
  <c r="Q11" i="12"/>
  <c r="Q10" i="12"/>
  <c r="Q8" i="12"/>
  <c r="Q13" i="12"/>
  <c r="Q7" i="12"/>
  <c r="Q6" i="12"/>
  <c r="S7" i="12"/>
  <c r="S8" i="12"/>
  <c r="S9" i="12"/>
  <c r="S10" i="12"/>
  <c r="S11" i="12"/>
  <c r="S12" i="12"/>
  <c r="S13" i="12"/>
  <c r="S14" i="12"/>
  <c r="S6" i="12"/>
  <c r="H13" i="12"/>
  <c r="E29" i="12"/>
  <c r="E28" i="12"/>
  <c r="E24" i="12"/>
  <c r="E23" i="12"/>
  <c r="X6" i="12"/>
  <c r="X7" i="12"/>
  <c r="X8" i="12"/>
  <c r="X10" i="12"/>
  <c r="X11" i="12"/>
  <c r="X12" i="12"/>
  <c r="X13" i="12"/>
  <c r="X14" i="12"/>
  <c r="X15" i="12"/>
  <c r="J14" i="12"/>
  <c r="I14" i="12"/>
  <c r="H14" i="12"/>
  <c r="J13" i="12"/>
  <c r="I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I7" i="12"/>
  <c r="H7" i="12"/>
  <c r="J6" i="12"/>
  <c r="I6" i="12"/>
  <c r="H6" i="12"/>
  <c r="L13" i="4"/>
  <c r="D13" i="4"/>
  <c r="S6" i="11"/>
  <c r="S14" i="11"/>
  <c r="S13" i="11"/>
  <c r="S12" i="11"/>
  <c r="S11" i="11"/>
  <c r="S10" i="11"/>
  <c r="S9" i="11"/>
  <c r="S8" i="11"/>
  <c r="S7" i="11"/>
  <c r="Q14" i="11"/>
  <c r="Q12" i="11"/>
  <c r="Q10" i="11"/>
  <c r="Q7" i="11"/>
  <c r="Q13" i="11"/>
  <c r="Q8" i="11"/>
  <c r="Q9" i="11"/>
  <c r="Q6" i="11"/>
  <c r="J13" i="4"/>
  <c r="L12" i="4"/>
  <c r="D12" i="4"/>
  <c r="J12" i="4"/>
  <c r="S13" i="10"/>
  <c r="S12" i="10"/>
  <c r="S15" i="10"/>
  <c r="S14" i="10"/>
  <c r="S11" i="10"/>
  <c r="S10" i="10"/>
  <c r="S9" i="10"/>
  <c r="S8" i="10"/>
  <c r="S7" i="10"/>
  <c r="S6" i="10"/>
  <c r="Q12" i="10"/>
  <c r="Q8" i="10"/>
  <c r="Q9" i="10"/>
  <c r="Q7" i="10"/>
  <c r="Q15" i="10"/>
  <c r="Q6" i="10"/>
  <c r="Q13" i="10"/>
  <c r="E29" i="11"/>
  <c r="E28" i="11"/>
  <c r="E24" i="11"/>
  <c r="E23" i="11"/>
  <c r="X6" i="11"/>
  <c r="X7" i="11"/>
  <c r="X8" i="11"/>
  <c r="X9" i="11"/>
  <c r="X10" i="11"/>
  <c r="X12" i="11"/>
  <c r="X13" i="11"/>
  <c r="X14" i="11"/>
  <c r="X15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X15" i="10"/>
  <c r="J15" i="10"/>
  <c r="I15" i="10"/>
  <c r="H15" i="10"/>
  <c r="X14" i="10"/>
  <c r="J14" i="10"/>
  <c r="I14" i="10"/>
  <c r="H14" i="10"/>
  <c r="X13" i="10"/>
  <c r="J13" i="10"/>
  <c r="I13" i="10"/>
  <c r="H13" i="10"/>
  <c r="X12" i="10"/>
  <c r="J12" i="10"/>
  <c r="I12" i="10"/>
  <c r="H12" i="10"/>
  <c r="X11" i="10"/>
  <c r="J11" i="10"/>
  <c r="I11" i="10"/>
  <c r="H11" i="10"/>
  <c r="X10" i="10"/>
  <c r="J10" i="10"/>
  <c r="I10" i="10"/>
  <c r="H10" i="10"/>
  <c r="X9" i="10"/>
  <c r="J9" i="10"/>
  <c r="I9" i="10"/>
  <c r="H9" i="10"/>
  <c r="X8" i="10"/>
  <c r="E28" i="10"/>
  <c r="J8" i="10"/>
  <c r="I8" i="10"/>
  <c r="H8" i="10"/>
  <c r="X7" i="10"/>
  <c r="J7" i="10"/>
  <c r="I7" i="10"/>
  <c r="H7" i="10"/>
  <c r="X6" i="10"/>
  <c r="E29" i="10"/>
  <c r="J6" i="10"/>
  <c r="I6" i="10"/>
  <c r="H6" i="10"/>
  <c r="X17" i="10"/>
  <c r="E23" i="10"/>
  <c r="E24" i="10"/>
  <c r="Q14" i="9"/>
  <c r="S6" i="9"/>
  <c r="S7" i="9"/>
  <c r="S8" i="9"/>
  <c r="S9" i="9"/>
  <c r="S10" i="9"/>
  <c r="S11" i="9"/>
  <c r="S12" i="9"/>
  <c r="S13" i="9"/>
  <c r="S14" i="9"/>
  <c r="S15" i="9"/>
  <c r="E29" i="9"/>
  <c r="L11" i="4"/>
  <c r="E24" i="9"/>
  <c r="J11" i="4"/>
  <c r="Q13" i="9"/>
  <c r="Q12" i="9"/>
  <c r="Q11" i="9"/>
  <c r="Q10" i="9"/>
  <c r="Q9" i="9"/>
  <c r="Q8" i="9"/>
  <c r="Q7" i="9"/>
  <c r="J15" i="9"/>
  <c r="I15" i="9"/>
  <c r="H15" i="9"/>
  <c r="J14" i="9"/>
  <c r="I14" i="9"/>
  <c r="H14" i="9"/>
  <c r="J13" i="9"/>
  <c r="I13" i="9"/>
  <c r="H13" i="9"/>
  <c r="E28" i="9"/>
  <c r="D11" i="4"/>
  <c r="X14" i="9"/>
  <c r="X13" i="9"/>
  <c r="X12" i="9"/>
  <c r="J12" i="9"/>
  <c r="I12" i="9"/>
  <c r="H12" i="9"/>
  <c r="X11" i="9"/>
  <c r="J11" i="9"/>
  <c r="I11" i="9"/>
  <c r="H11" i="9"/>
  <c r="X10" i="9"/>
  <c r="J10" i="9"/>
  <c r="I10" i="9"/>
  <c r="H10" i="9"/>
  <c r="X9" i="9"/>
  <c r="J9" i="9"/>
  <c r="I9" i="9"/>
  <c r="H9" i="9"/>
  <c r="X8" i="9"/>
  <c r="J8" i="9"/>
  <c r="I8" i="9"/>
  <c r="H8" i="9"/>
  <c r="X7" i="9"/>
  <c r="J7" i="9"/>
  <c r="I7" i="9"/>
  <c r="H7" i="9"/>
  <c r="J6" i="9"/>
  <c r="I6" i="9"/>
  <c r="H6" i="9"/>
  <c r="S6" i="8"/>
  <c r="S7" i="8"/>
  <c r="S8" i="8"/>
  <c r="S9" i="8"/>
  <c r="S10" i="8"/>
  <c r="S11" i="8"/>
  <c r="S12" i="8"/>
  <c r="S13" i="8"/>
  <c r="S14" i="8"/>
  <c r="S15" i="8"/>
  <c r="E29" i="8"/>
  <c r="L10" i="4"/>
  <c r="E24" i="8"/>
  <c r="S6" i="7"/>
  <c r="S7" i="7"/>
  <c r="S8" i="7"/>
  <c r="S9" i="7"/>
  <c r="S10" i="7"/>
  <c r="S11" i="7"/>
  <c r="S12" i="7"/>
  <c r="S13" i="7"/>
  <c r="E29" i="7"/>
  <c r="L9" i="4"/>
  <c r="E24" i="7"/>
  <c r="Q6" i="8"/>
  <c r="Q8" i="8"/>
  <c r="Q9" i="8"/>
  <c r="Q11" i="8"/>
  <c r="Q12" i="8"/>
  <c r="Q13" i="8"/>
  <c r="Q14" i="8"/>
  <c r="Q15" i="8"/>
  <c r="E28" i="8"/>
  <c r="D10" i="4"/>
  <c r="E23" i="8"/>
  <c r="Q6" i="7"/>
  <c r="Q8" i="7"/>
  <c r="Q9" i="7"/>
  <c r="Q10" i="7"/>
  <c r="Q12" i="7"/>
  <c r="E28" i="7"/>
  <c r="D9" i="4"/>
  <c r="E23" i="7"/>
  <c r="Q11" i="6"/>
  <c r="Q9" i="6"/>
  <c r="Q6" i="6"/>
  <c r="S6" i="6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/>
  <c r="X15" i="7"/>
  <c r="X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J7" i="7"/>
  <c r="I7" i="7"/>
  <c r="H7" i="7"/>
  <c r="X6" i="7"/>
  <c r="J6" i="7"/>
  <c r="I6" i="7"/>
  <c r="H6" i="7"/>
  <c r="S6" i="5"/>
  <c r="S7" i="5"/>
  <c r="S8" i="5"/>
  <c r="S9" i="5"/>
  <c r="S10" i="5"/>
  <c r="S11" i="5"/>
  <c r="S12" i="5"/>
  <c r="S13" i="5"/>
  <c r="S14" i="5"/>
  <c r="S15" i="5"/>
  <c r="E29" i="5"/>
  <c r="L7" i="4"/>
  <c r="S6" i="3"/>
  <c r="S7" i="3"/>
  <c r="S8" i="3"/>
  <c r="S9" i="3"/>
  <c r="S10" i="3"/>
  <c r="S11" i="3"/>
  <c r="S12" i="3"/>
  <c r="S13" i="3"/>
  <c r="S14" i="3"/>
  <c r="S15" i="3"/>
  <c r="E29" i="3"/>
  <c r="L6" i="4"/>
  <c r="S6" i="2"/>
  <c r="S7" i="2"/>
  <c r="S8" i="2"/>
  <c r="S9" i="2"/>
  <c r="S10" i="2"/>
  <c r="S11" i="2"/>
  <c r="S12" i="2"/>
  <c r="S13" i="2"/>
  <c r="E29" i="2"/>
  <c r="L5" i="4"/>
  <c r="Q6" i="5"/>
  <c r="Q7" i="5"/>
  <c r="Q8" i="5"/>
  <c r="Q9" i="5"/>
  <c r="Q10" i="5"/>
  <c r="Q11" i="5"/>
  <c r="Q12" i="5"/>
  <c r="Q14" i="5"/>
  <c r="Q15" i="5"/>
  <c r="E28" i="5"/>
  <c r="D7" i="4"/>
  <c r="Q6" i="3"/>
  <c r="Q7" i="3"/>
  <c r="Q8" i="3"/>
  <c r="Q9" i="3"/>
  <c r="Q10" i="3"/>
  <c r="Q11" i="3"/>
  <c r="Q12" i="3"/>
  <c r="Q13" i="3"/>
  <c r="Q14" i="3"/>
  <c r="Q15" i="3"/>
  <c r="E28" i="3"/>
  <c r="D6" i="4"/>
  <c r="Q6" i="2"/>
  <c r="Q8" i="2"/>
  <c r="Q9" i="2"/>
  <c r="Q10" i="2"/>
  <c r="Q12" i="2"/>
  <c r="Q13" i="2"/>
  <c r="E28" i="2"/>
  <c r="D5" i="4"/>
  <c r="S6" i="1"/>
  <c r="S7" i="1"/>
  <c r="S8" i="1"/>
  <c r="S9" i="1"/>
  <c r="S10" i="1"/>
  <c r="S11" i="1"/>
  <c r="S12" i="1"/>
  <c r="S13" i="1"/>
  <c r="E29" i="1"/>
  <c r="L4" i="4"/>
  <c r="Q6" i="1"/>
  <c r="Q8" i="1"/>
  <c r="Q10" i="1"/>
  <c r="Q11" i="1"/>
  <c r="Q12" i="1"/>
  <c r="Q14" i="1"/>
  <c r="Q15" i="1"/>
  <c r="E28" i="1"/>
  <c r="D4" i="4"/>
  <c r="S7" i="6"/>
  <c r="S8" i="6"/>
  <c r="S9" i="6"/>
  <c r="S10" i="6"/>
  <c r="S11" i="6"/>
  <c r="S12" i="6"/>
  <c r="S13" i="6"/>
  <c r="S14" i="6"/>
  <c r="S15" i="6"/>
  <c r="E29" i="6"/>
  <c r="L8" i="4"/>
  <c r="Q7" i="6"/>
  <c r="Q8" i="6"/>
  <c r="Q10" i="6"/>
  <c r="Q12" i="6"/>
  <c r="Q13" i="6"/>
  <c r="Q14" i="6"/>
  <c r="Q15" i="6"/>
  <c r="E28" i="6"/>
  <c r="D8" i="4"/>
  <c r="D17" i="4"/>
  <c r="X6" i="6"/>
  <c r="X7" i="6"/>
  <c r="X8" i="6"/>
  <c r="X9" i="6"/>
  <c r="X10" i="6"/>
  <c r="X11" i="6"/>
  <c r="X12" i="6"/>
  <c r="X13" i="6"/>
  <c r="X14" i="6"/>
  <c r="X15" i="6"/>
  <c r="X17" i="6"/>
  <c r="G8" i="4"/>
  <c r="X6" i="5"/>
  <c r="X7" i="5"/>
  <c r="X8" i="5"/>
  <c r="X9" i="5"/>
  <c r="X10" i="5"/>
  <c r="X11" i="5"/>
  <c r="X12" i="5"/>
  <c r="X13" i="5"/>
  <c r="X14" i="5"/>
  <c r="X15" i="5"/>
  <c r="X17" i="5"/>
  <c r="G7" i="4"/>
  <c r="X6" i="3"/>
  <c r="P7" i="3"/>
  <c r="X7" i="3"/>
  <c r="P8" i="3"/>
  <c r="X8" i="3"/>
  <c r="X9" i="3"/>
  <c r="X10" i="3"/>
  <c r="X11" i="3"/>
  <c r="X12" i="3"/>
  <c r="X13" i="3"/>
  <c r="X14" i="3"/>
  <c r="X15" i="3"/>
  <c r="X17" i="3"/>
  <c r="G6" i="4"/>
  <c r="X6" i="2"/>
  <c r="X7" i="2"/>
  <c r="X8" i="2"/>
  <c r="X9" i="2"/>
  <c r="X10" i="2"/>
  <c r="X11" i="2"/>
  <c r="X12" i="2"/>
  <c r="P13" i="2"/>
  <c r="X13" i="2"/>
  <c r="X14" i="2"/>
  <c r="X15" i="2"/>
  <c r="X17" i="2"/>
  <c r="G5" i="4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/>
  <c r="G4" i="4"/>
  <c r="L17" i="4"/>
  <c r="X17" i="7"/>
  <c r="G17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E23" i="6"/>
  <c r="J6" i="6"/>
  <c r="I6" i="6"/>
  <c r="H6" i="6"/>
  <c r="E23" i="5"/>
  <c r="E24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E24" i="3"/>
  <c r="E17" i="4"/>
  <c r="C18" i="4"/>
  <c r="M17" i="4"/>
  <c r="K18" i="4"/>
  <c r="E23" i="3"/>
  <c r="J15" i="3"/>
  <c r="I15" i="3"/>
  <c r="H15" i="3"/>
  <c r="J14" i="3"/>
  <c r="I14" i="3"/>
  <c r="H14" i="3"/>
  <c r="D11" i="3"/>
  <c r="H10" i="3"/>
  <c r="I10" i="3"/>
  <c r="J10" i="3"/>
  <c r="E23" i="1"/>
  <c r="R7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J15" i="1"/>
  <c r="I15" i="1"/>
  <c r="H15" i="1"/>
  <c r="J14" i="1"/>
  <c r="I14" i="1"/>
  <c r="H14" i="1"/>
  <c r="H13" i="1"/>
  <c r="I13" i="1"/>
  <c r="J13" i="1"/>
  <c r="E24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K17" i="4"/>
  <c r="K19" i="4"/>
  <c r="C19" i="4"/>
</calcChain>
</file>

<file path=xl/sharedStrings.xml><?xml version="1.0" encoding="utf-8"?>
<sst xmlns="http://schemas.openxmlformats.org/spreadsheetml/2006/main" count="908" uniqueCount="233">
  <si>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</si>
  <si>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</si>
  <si>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</si>
  <si>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</si>
  <si>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</si>
  <si>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</si>
  <si>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</si>
  <si>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</si>
  <si>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</si>
  <si>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</si>
  <si>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</si>
  <si>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</si>
  <si>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</si>
  <si>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</si>
  <si>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</si>
  <si>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</si>
  <si>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</si>
  <si>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</si>
  <si>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</si>
  <si>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</si>
  <si>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</si>
  <si>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</si>
  <si>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</si>
  <si>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</si>
  <si>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</si>
  <si>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</si>
  <si>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</si>
  <si>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</si>
  <si>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</si>
  <si>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</si>
  <si>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</si>
  <si>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</si>
  <si>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</si>
  <si>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</si>
  <si>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</si>
  <si>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</si>
  <si>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</si>
  <si>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</si>
  <si>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</si>
  <si>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</si>
  <si>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</si>
  <si>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</si>
  <si>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</si>
  <si>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</si>
  <si>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</si>
  <si>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</si>
  <si>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</si>
  <si>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</si>
  <si>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</si>
  <si>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</si>
  <si>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</si>
  <si>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</si>
  <si>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</si>
  <si>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</si>
  <si>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</si>
  <si>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</si>
  <si>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</si>
  <si>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</si>
  <si>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</si>
  <si>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</si>
  <si>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</si>
  <si>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</si>
  <si>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</si>
  <si>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</si>
  <si>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</si>
  <si>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</si>
  <si>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</si>
  <si>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</si>
  <si>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</si>
  <si>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</si>
  <si>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</si>
  <si>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</si>
  <si>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</si>
  <si>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</si>
  <si>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</si>
  <si>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</si>
  <si>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</si>
  <si>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</si>
  <si>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</si>
  <si>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</si>
  <si>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</si>
  <si>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</si>
  <si>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</si>
  <si>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</si>
  <si>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</si>
  <si>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</si>
  <si>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</si>
  <si>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</si>
  <si>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</si>
  <si>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</si>
  <si>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</si>
  <si>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</si>
  <si>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</si>
  <si>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</si>
  <si>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</si>
  <si>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</si>
  <si>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</si>
  <si>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</si>
  <si>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</si>
  <si>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</si>
  <si>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</si>
  <si>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</si>
  <si>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</si>
  <si>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</si>
  <si>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</si>
  <si>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</si>
  <si>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</si>
  <si>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</si>
  <si>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</si>
  <si>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</si>
  <si>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</si>
  <si>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</si>
  <si>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</si>
  <si>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</si>
  <si>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</si>
  <si>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</si>
  <si>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</si>
  <si>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</si>
  <si>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</si>
  <si>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</si>
  <si>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</si>
  <si>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</si>
  <si>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</si>
  <si>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</si>
  <si>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</si>
  <si>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</si>
  <si>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</si>
  <si>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</si>
  <si>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</si>
  <si>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</si>
  <si>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</si>
  <si>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</si>
  <si>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</si>
  <si>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</si>
  <si>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</si>
  <si>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</si>
  <si>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</si>
  <si>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</si>
  <si>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</si>
  <si>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</si>
  <si>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</si>
  <si>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</si>
  <si>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</si>
  <si>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</si>
  <si>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</si>
  <si>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</si>
  <si>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</si>
  <si>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</si>
  <si>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</si>
  <si>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</si>
  <si>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</si>
  <si>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</si>
  <si>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</si>
  <si>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</si>
  <si>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</si>
  <si>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</si>
  <si>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</si>
  <si>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</si>
  <si>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</si>
  <si>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</si>
  <si>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</si>
  <si>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</si>
  <si>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</si>
  <si>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</si>
  <si>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</si>
  <si>
    <t>Arsenal v Watford</t>
  </si>
  <si>
    <t>None</t>
  </si>
  <si>
    <t>Bournemouth v Palace</t>
  </si>
  <si>
    <t>Burnley v Leicester</t>
  </si>
  <si>
    <t>Middlesbrough v West Brom</t>
  </si>
  <si>
    <t>Sunderland v Spurs</t>
  </si>
  <si>
    <t>Lay Spurs</t>
  </si>
  <si>
    <t>Swansea v Southampton</t>
  </si>
  <si>
    <t>Liverpool v Chelsea</t>
  </si>
  <si>
    <t>Back Chelsea</t>
  </si>
  <si>
    <t>West Ham v Manchester City</t>
  </si>
  <si>
    <t>Man United v Hull</t>
  </si>
  <si>
    <t>Stoke City v Everton</t>
  </si>
  <si>
    <t>0-4</t>
  </si>
  <si>
    <t>Chelsea v Arsenal</t>
  </si>
  <si>
    <t>Palace v Sunderland</t>
  </si>
  <si>
    <t>Everton v Bournemouth</t>
  </si>
  <si>
    <t>Hull v Liverpool</t>
  </si>
  <si>
    <t>Southampton v West Ham</t>
  </si>
  <si>
    <t>Watford v Burnley</t>
  </si>
  <si>
    <t>West Brom v Stoke</t>
  </si>
  <si>
    <t>Spurs v Middlesbrough</t>
  </si>
  <si>
    <t>Man City v Swansea</t>
  </si>
  <si>
    <t>Leicester v Man United</t>
  </si>
  <si>
    <t>Lay Palace</t>
  </si>
  <si>
    <t>Back Everton</t>
  </si>
  <si>
    <t>Arsenal v Hull</t>
  </si>
  <si>
    <t>Middlesbrough v Everton</t>
  </si>
  <si>
    <t>Stoke v Crystal Palace</t>
  </si>
  <si>
    <t>Sunderland v Southampton</t>
  </si>
  <si>
    <t>West Ham v West Brom</t>
  </si>
  <si>
    <t>Liverpool v Tottenham</t>
  </si>
  <si>
    <t>Burnley v Chelsea</t>
  </si>
  <si>
    <t>Swansea v Leicester</t>
  </si>
  <si>
    <t>Man United v Watford</t>
  </si>
  <si>
    <t>Back Spurs</t>
  </si>
  <si>
    <t>6-3</t>
  </si>
  <si>
    <t>0-3</t>
  </si>
  <si>
    <t>04 Feb to 05 feb 2017</t>
  </si>
  <si>
    <t>31 Jan to 01 Feb 2017</t>
  </si>
  <si>
    <t>11 Feb to 13 feb 2017</t>
  </si>
  <si>
    <t>Man United v Bournemouth</t>
  </si>
  <si>
    <t>Leicester v Hull</t>
  </si>
  <si>
    <t>Stoke v Middlesbrough</t>
  </si>
  <si>
    <t>Swansea v Burnley</t>
  </si>
  <si>
    <t>Watford v Southampton</t>
  </si>
  <si>
    <t>West Brom v Crystal Palace</t>
  </si>
  <si>
    <t>Liverpool v Arsenal</t>
  </si>
  <si>
    <t>Tottenham v Everton</t>
  </si>
  <si>
    <t>Sunderland v Manchester City</t>
  </si>
  <si>
    <t>3-4</t>
  </si>
  <si>
    <t>04 to 05 Mar 2017</t>
  </si>
  <si>
    <t>Running Total</t>
  </si>
  <si>
    <t>Total Profit</t>
  </si>
  <si>
    <t>Total No. of Bets</t>
  </si>
  <si>
    <t>Risked Amount</t>
  </si>
  <si>
    <t>Overall Performance</t>
  </si>
  <si>
    <t>18 to 19 Mar 2017</t>
  </si>
  <si>
    <t>Crystal Palace v Watford</t>
  </si>
  <si>
    <t>Everton v Hull</t>
  </si>
  <si>
    <t>Stoke v Chelsea</t>
  </si>
  <si>
    <t>Sunderland v Burnley</t>
  </si>
  <si>
    <t>West Ham v Leicester</t>
  </si>
  <si>
    <t>Bournemouth v Swansea</t>
  </si>
  <si>
    <t>Middlesbrough v Man United</t>
  </si>
  <si>
    <t>Spurs v Southampton</t>
  </si>
  <si>
    <t>Man City v Liverpool</t>
  </si>
  <si>
    <t>Lay Arsenal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</si>
</sst>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3" fillId="0" borderId="5" xfId="0" applyFont="1" applyBorder="1"/>
    <xf numFmtId="0" fontId="5" fillId="0" borderId="5" xfId="0" applyFont="1" applyBorder="1"/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24" xfId="0" applyFont="1" applyBorder="1" applyAlignment="1">
      <alignment horizontal="center"/>
    </xf>
    <xf numFmtId="164" fontId="5" fillId="0" borderId="24" xfId="3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18" xfId="0" quotePrefix="1" applyNumberFormat="1" applyFill="1" applyBorder="1" applyAlignment="1">
      <alignment horizontal="center" vertical="center"/>
    </xf>
    <xf numFmtId="16" fontId="0" fillId="2" borderId="19" xfId="0" quotePrefix="1" applyNumberFormat="1" applyFill="1" applyBorder="1" applyAlignment="1">
      <alignment horizontal="center" vertical="center"/>
    </xf>
    <xf numFmtId="16" fontId="0" fillId="2" borderId="20" xfId="0" quotePrefix="1" applyNumberForma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Correct Score</a:t>
            </a:r>
            <a:r>
              <a:rPr lang="en-GB" baseline="0"/>
              <a:t> Bets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summary!$N$3</c:f>
              <c:strCache>
                <c:ptCount val="1"/>
                <c:pt idx="0">
                  <c:v>Running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summary!$N$4:$N$14</c:f>
              <c:numCache>
                <c:formatCode>0.00</c:formatCode>
                <c:ptCount val="11"/>
                <c:pt idx="0">
                  <c:v>-10</c:v>
                </c:pt>
                <c:pt idx="1">
                  <c:v>-18</c:v>
                </c:pt>
                <c:pt idx="2">
                  <c:v>-12.32</c:v>
                </c:pt>
                <c:pt idx="3">
                  <c:v>0.81999999999999851</c:v>
                </c:pt>
                <c:pt idx="4">
                  <c:v>7.0699999999999976</c:v>
                </c:pt>
                <c:pt idx="5">
                  <c:v>-0.93000000000000238</c:v>
                </c:pt>
                <c:pt idx="6">
                  <c:v>2.8499999999999979</c:v>
                </c:pt>
                <c:pt idx="7">
                  <c:v>6.6299999999999972</c:v>
                </c:pt>
                <c:pt idx="8">
                  <c:v>11.929999999999996</c:v>
                </c:pt>
                <c:pt idx="9">
                  <c:v>9.6299999999999955</c:v>
                </c:pt>
                <c:pt idx="10">
                  <c:v>0.62999999999999545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C-46EC-8FE8-E5BDAE73D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61784"/>
        <c:axId val="656963424"/>
        <c:axId val="305687744"/>
      </c:line3DChart>
      <c:catAx>
        <c:axId val="656961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963424"/>
        <c:crosses val="autoZero"/>
        <c:auto val="1"/>
        <c:lblAlgn val="ctr"/>
        <c:lblOffset val="100"/>
        <c:noMultiLvlLbl val="0"/>
      </c:catAx>
      <c:valAx>
        <c:axId val="65696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 (Points)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961784"/>
        <c:crosses val="autoZero"/>
        <c:crossBetween val="between"/>
      </c:valAx>
      <c:serAx>
        <c:axId val="30568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6569634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Match Bets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summary!$H$3</c:f>
              <c:strCache>
                <c:ptCount val="1"/>
                <c:pt idx="0">
                  <c:v>Running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summary!$H$4:$H$14</c:f>
              <c:numCache>
                <c:formatCode>0.00</c:formatCode>
                <c:ptCount val="11"/>
                <c:pt idx="0">
                  <c:v>-7.0600000000000005</c:v>
                </c:pt>
                <c:pt idx="1">
                  <c:v>-10.360000000000001</c:v>
                </c:pt>
                <c:pt idx="2">
                  <c:v>-2.1999999999999993</c:v>
                </c:pt>
                <c:pt idx="3">
                  <c:v>-12.43</c:v>
                </c:pt>
                <c:pt idx="4">
                  <c:v>-4.32</c:v>
                </c:pt>
                <c:pt idx="5">
                  <c:v>-14.4</c:v>
                </c:pt>
                <c:pt idx="6">
                  <c:v>-6.94</c:v>
                </c:pt>
                <c:pt idx="7">
                  <c:v>3.2899999999999983</c:v>
                </c:pt>
                <c:pt idx="8">
                  <c:v>7.3599999999999985</c:v>
                </c:pt>
                <c:pt idx="9">
                  <c:v>7.4599999999999991</c:v>
                </c:pt>
                <c:pt idx="10">
                  <c:v>2.7299999999999986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6-434F-B256-4595656A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64744"/>
        <c:axId val="305065072"/>
        <c:axId val="360758688"/>
      </c:line3DChart>
      <c:catAx>
        <c:axId val="305064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65072"/>
        <c:crosses val="autoZero"/>
        <c:auto val="1"/>
        <c:lblAlgn val="ctr"/>
        <c:lblOffset val="100"/>
        <c:noMultiLvlLbl val="0"/>
      </c:catAx>
      <c:valAx>
        <c:axId val="30506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</a:t>
                </a:r>
                <a:r>
                  <a:rPr lang="en-GB" baseline="0"/>
                  <a:t> (Points)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64744"/>
        <c:crosses val="autoZero"/>
        <c:crossBetween val="between"/>
      </c:valAx>
      <c:serAx>
        <c:axId val="36075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3050650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19</xdr:row>
      <xdr:rowOff>133350</xdr:rowOff>
    </xdr:from>
    <xdr:to>
      <xdr:col>11</xdr:col>
      <xdr:colOff>1038225</xdr:colOff>
      <xdr:row>34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27D928-D848-429C-BF61-9494DECDE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1247775</xdr:colOff>
      <xdr:row>19</xdr:row>
      <xdr:rowOff>28575</xdr:rowOff>
    </xdr:from>
    <xdr:to>
      <xdr:col>7</xdr:col>
      <xdr:colOff>28575</xdr:colOff>
      <xdr:row>33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E28561-CFE1-436A-A2D5-881A156B4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9776C6-E788-41BA-BD6E-F87BC93EC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1D183-3856-4C78-BAAE-E87128E9D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502900"/>
          <a:ext cx="6153267" cy="817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45242" cy="8170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C15" sqref="C15"/>
    </sheetView>
  </sheetViews>
  <sheetFormatPr defaultColWidth="8.85546875" defaultRowHeight="15" x14ac:dyDescent="0.25"/>
  <cols>
    <col min="1" max="1" width="1.7109375" customWidth="1"/>
    <col min="2" max="2" width="22.42578125" style="56" customWidth="1"/>
    <col min="3" max="4" width="20.85546875" customWidth="1"/>
    <col min="5" max="5" width="22.7109375" bestFit="1" customWidth="1"/>
    <col min="6" max="6" width="4.140625" customWidth="1"/>
    <col min="7" max="7" width="16.28515625" customWidth="1"/>
    <col min="8" max="8" width="22.7109375" style="86" bestFit="1" customWidth="1"/>
    <col min="9" max="9" width="12.85546875" style="86" customWidth="1"/>
    <col min="10" max="10" width="43.7109375" bestFit="1" customWidth="1"/>
    <col min="11" max="11" width="16.28515625" bestFit="1" customWidth="1"/>
    <col min="12" max="12" width="17" bestFit="1" customWidth="1"/>
    <col min="13" max="13" width="19.140625" bestFit="1" customWidth="1"/>
    <col min="14" max="14" width="22.7109375" style="86" customWidth="1"/>
    <col min="15" max="15" width="0" hidden="1" customWidth="1"/>
    <col min="16" max="16" width="10.85546875" hidden="1" customWidth="1"/>
    <col min="17" max="17" width="0" hidden="1" customWidth="1"/>
  </cols>
  <sheetData>
    <row r="1" spans="2:16" ht="6.75" customHeight="1" thickBot="1" x14ac:dyDescent="0.3"/>
    <row r="2" spans="2:16" ht="19.5" thickBot="1" x14ac:dyDescent="0.35">
      <c r="B2" s="66" t="s">
        <v>132</v>
      </c>
      <c r="C2" s="67"/>
      <c r="D2" s="67"/>
      <c r="E2" s="67"/>
      <c r="F2" s="67"/>
      <c r="G2" s="67"/>
      <c r="J2" s="66" t="s">
        <v>133</v>
      </c>
      <c r="K2" s="67"/>
      <c r="L2" s="67"/>
      <c r="M2" s="67"/>
      <c r="O2" s="73"/>
      <c r="P2" s="74"/>
    </row>
    <row r="3" spans="2:16" s="57" customFormat="1" ht="15.75" x14ac:dyDescent="0.25">
      <c r="B3" s="68"/>
      <c r="C3" s="64" t="s">
        <v>82</v>
      </c>
      <c r="D3" s="64" t="s">
        <v>131</v>
      </c>
      <c r="E3" s="64" t="s">
        <v>84</v>
      </c>
      <c r="F3" s="64"/>
      <c r="G3" s="64" t="s">
        <v>220</v>
      </c>
      <c r="H3" s="87" t="s">
        <v>217</v>
      </c>
      <c r="I3" s="87"/>
      <c r="J3" s="68"/>
      <c r="K3" s="64" t="s">
        <v>83</v>
      </c>
      <c r="L3" s="64" t="s">
        <v>130</v>
      </c>
      <c r="M3" s="64" t="s">
        <v>85</v>
      </c>
      <c r="N3" s="87" t="str">
        <f>H3</f>
        <v>Running Total</v>
      </c>
      <c r="O3" s="75"/>
      <c r="P3" s="76"/>
    </row>
    <row r="4" spans="2:16" ht="15.75" x14ac:dyDescent="0.25">
      <c r="B4" s="69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H4" s="88">
        <f>C4</f>
        <v>-7.0600000000000005</v>
      </c>
      <c r="I4" s="88"/>
      <c r="J4" s="69" t="s">
        <v>81</v>
      </c>
      <c r="K4" s="65">
        <f>'14 to 17 Oct 16'!E24</f>
        <v>-10</v>
      </c>
      <c r="L4" s="65">
        <f>'14 to 17 Oct 16'!E29</f>
        <v>0</v>
      </c>
      <c r="M4" s="65">
        <v>10</v>
      </c>
      <c r="N4" s="88">
        <f>K4</f>
        <v>-10</v>
      </c>
      <c r="O4" s="75"/>
      <c r="P4" s="77"/>
    </row>
    <row r="5" spans="2:16" ht="15.75" x14ac:dyDescent="0.25">
      <c r="B5" s="69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H5" s="88">
        <f>H4+C5</f>
        <v>-10.360000000000001</v>
      </c>
      <c r="I5" s="88"/>
      <c r="J5" s="69" t="s">
        <v>86</v>
      </c>
      <c r="K5" s="65">
        <f>-8</f>
        <v>-8</v>
      </c>
      <c r="L5" s="65">
        <f>'21 to 24 Oct 16'!E29</f>
        <v>0</v>
      </c>
      <c r="M5" s="65">
        <v>8</v>
      </c>
      <c r="N5" s="88">
        <f>K5+N4</f>
        <v>-18</v>
      </c>
      <c r="O5" s="75"/>
      <c r="P5" s="76"/>
    </row>
    <row r="6" spans="2:16" x14ac:dyDescent="0.25">
      <c r="B6" s="69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  <c r="H6" s="88">
        <f t="shared" ref="H6:H14" si="0">H5+C6</f>
        <v>-2.1999999999999993</v>
      </c>
      <c r="I6" s="88"/>
      <c r="J6" s="69" t="s">
        <v>87</v>
      </c>
      <c r="K6" s="65">
        <f>'05 to 07 Nov 2016'!E24</f>
        <v>5.68</v>
      </c>
      <c r="L6" s="65">
        <f>'05 to 07 Nov 2016'!E29</f>
        <v>2</v>
      </c>
      <c r="M6" s="65">
        <v>10</v>
      </c>
      <c r="N6" s="88">
        <f t="shared" ref="N6:N14" si="1">K6+N5</f>
        <v>-12.32</v>
      </c>
    </row>
    <row r="7" spans="2:16" ht="15.75" x14ac:dyDescent="0.25">
      <c r="B7" s="69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H7" s="88">
        <f t="shared" si="0"/>
        <v>-12.43</v>
      </c>
      <c r="I7" s="88"/>
      <c r="J7" s="69" t="s">
        <v>109</v>
      </c>
      <c r="K7" s="65">
        <f>'19 to 21 Nov 2016'!E24</f>
        <v>13.139999999999999</v>
      </c>
      <c r="L7" s="65">
        <f>'19 to 21 Nov 2016'!E29</f>
        <v>3</v>
      </c>
      <c r="M7" s="65">
        <v>8</v>
      </c>
      <c r="N7" s="88">
        <f t="shared" si="1"/>
        <v>0.81999999999999851</v>
      </c>
      <c r="O7" s="75"/>
      <c r="P7" s="79"/>
    </row>
    <row r="8" spans="2:16" ht="15.75" x14ac:dyDescent="0.25">
      <c r="B8" s="69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H8" s="88">
        <f t="shared" si="0"/>
        <v>-4.32</v>
      </c>
      <c r="I8" s="88"/>
      <c r="J8" s="69" t="s">
        <v>120</v>
      </c>
      <c r="K8" s="65">
        <f>'26 to 27 Nov 2016'!E24</f>
        <v>6.2499999999999991</v>
      </c>
      <c r="L8" s="65">
        <f>'26 to 27 Nov 2016'!E29</f>
        <v>2</v>
      </c>
      <c r="M8" s="65">
        <v>10</v>
      </c>
      <c r="N8" s="88">
        <f t="shared" si="1"/>
        <v>7.0699999999999976</v>
      </c>
      <c r="O8" s="75"/>
      <c r="P8" s="78"/>
    </row>
    <row r="9" spans="2:16" ht="15.75" x14ac:dyDescent="0.25">
      <c r="B9" s="69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>
        <f>'03 to 05 dec 2016'!X17</f>
        <v>10.08</v>
      </c>
      <c r="H9" s="88">
        <f t="shared" si="0"/>
        <v>-14.4</v>
      </c>
      <c r="I9" s="88"/>
      <c r="J9" s="69" t="s">
        <v>163</v>
      </c>
      <c r="K9" s="65">
        <f>'03 to 05 dec 2016'!E24</f>
        <v>-8</v>
      </c>
      <c r="L9" s="65">
        <f>'03 to 05 dec 2016'!E29</f>
        <v>0</v>
      </c>
      <c r="M9" s="65">
        <v>8</v>
      </c>
      <c r="N9" s="88">
        <f t="shared" si="1"/>
        <v>-0.93000000000000238</v>
      </c>
      <c r="O9" s="75"/>
      <c r="P9" s="78"/>
    </row>
    <row r="10" spans="2:16" ht="15.75" x14ac:dyDescent="0.25">
      <c r="B10" s="69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>
        <f>'09 to 12 dec 2016'!X17</f>
        <v>16.029999999999998</v>
      </c>
      <c r="H10" s="88">
        <f t="shared" si="0"/>
        <v>-6.94</v>
      </c>
      <c r="I10" s="88"/>
      <c r="J10" s="69" t="s">
        <v>164</v>
      </c>
      <c r="K10" s="65">
        <f>'09 to 12 dec 2016'!E24</f>
        <v>3.7800000000000002</v>
      </c>
      <c r="L10" s="65">
        <f>'09 to 12 dec 2016'!E29</f>
        <v>2</v>
      </c>
      <c r="M10" s="65">
        <v>10</v>
      </c>
      <c r="N10" s="88">
        <f t="shared" si="1"/>
        <v>2.8499999999999979</v>
      </c>
      <c r="O10" s="75"/>
      <c r="P10" s="78"/>
    </row>
    <row r="11" spans="2:16" ht="15.75" x14ac:dyDescent="0.25">
      <c r="B11" s="69" t="s">
        <v>204</v>
      </c>
      <c r="C11" s="65">
        <f>'31 jan to 01 feb 17'!E23</f>
        <v>10.229999999999999</v>
      </c>
      <c r="D11" s="65">
        <f>'31 jan to 01 feb 17'!E28</f>
        <v>5</v>
      </c>
      <c r="E11" s="65">
        <v>8</v>
      </c>
      <c r="F11" s="65"/>
      <c r="G11" s="65">
        <f>'31 jan to 01 feb 17'!X17</f>
        <v>15.959999999999999</v>
      </c>
      <c r="H11" s="88">
        <f t="shared" si="0"/>
        <v>3.2899999999999983</v>
      </c>
      <c r="I11" s="88"/>
      <c r="J11" s="69" t="str">
        <f>B11</f>
        <v>31 Jan to 01 Feb 2017</v>
      </c>
      <c r="K11" s="65">
        <f>'31 jan to 01 feb 17'!E24</f>
        <v>3.7799999999999994</v>
      </c>
      <c r="L11" s="65">
        <f>'31 jan to 01 feb 17'!E29</f>
        <v>2</v>
      </c>
      <c r="M11" s="65">
        <v>10</v>
      </c>
      <c r="N11" s="88">
        <f t="shared" si="1"/>
        <v>6.6299999999999972</v>
      </c>
      <c r="O11" s="75"/>
      <c r="P11" s="78"/>
    </row>
    <row r="12" spans="2:16" ht="15.75" x14ac:dyDescent="0.25">
      <c r="B12" s="69" t="s">
        <v>203</v>
      </c>
      <c r="C12" s="65">
        <f>'04 to 05 feb 2017'!E23</f>
        <v>4.07</v>
      </c>
      <c r="D12" s="65">
        <f>'04 to 05 feb 2017'!E28</f>
        <v>4</v>
      </c>
      <c r="E12" s="65">
        <v>7</v>
      </c>
      <c r="F12" s="65"/>
      <c r="G12" s="65">
        <f>'04 to 05 feb 2017'!X17</f>
        <v>21.85</v>
      </c>
      <c r="H12" s="88">
        <f t="shared" si="0"/>
        <v>7.3599999999999985</v>
      </c>
      <c r="I12" s="88"/>
      <c r="J12" s="69" t="str">
        <f>B12</f>
        <v>04 Feb to 05 feb 2017</v>
      </c>
      <c r="K12" s="65">
        <f>'04 to 05 feb 2017'!E24</f>
        <v>5.3</v>
      </c>
      <c r="L12" s="65">
        <f>'04 to 05 feb 2017'!E29</f>
        <v>2</v>
      </c>
      <c r="M12" s="65">
        <v>10</v>
      </c>
      <c r="N12" s="88">
        <f t="shared" si="1"/>
        <v>11.929999999999996</v>
      </c>
      <c r="O12" s="75"/>
      <c r="P12" s="78"/>
    </row>
    <row r="13" spans="2:16" ht="15.75" x14ac:dyDescent="0.25">
      <c r="B13" s="69" t="s">
        <v>205</v>
      </c>
      <c r="C13" s="65">
        <f>'11 to 13 feb 2017'!E23</f>
        <v>0.10000000000000053</v>
      </c>
      <c r="D13" s="65">
        <f>'11 to 13 feb 2017'!E28</f>
        <v>4</v>
      </c>
      <c r="E13" s="65">
        <v>8</v>
      </c>
      <c r="F13" s="65"/>
      <c r="G13" s="65">
        <f>'11 to 13 feb 2017'!X17</f>
        <v>17.450000000000003</v>
      </c>
      <c r="H13" s="88">
        <f t="shared" si="0"/>
        <v>7.4599999999999991</v>
      </c>
      <c r="I13" s="88"/>
      <c r="J13" s="69" t="str">
        <f>B13</f>
        <v>11 Feb to 13 feb 2017</v>
      </c>
      <c r="K13" s="65">
        <f>'11 to 13 feb 2017'!E24</f>
        <v>-2.3000000000000007</v>
      </c>
      <c r="L13" s="65">
        <f>'11 to 13 feb 2017'!E29</f>
        <v>1</v>
      </c>
      <c r="M13" s="65">
        <v>9</v>
      </c>
      <c r="N13" s="88">
        <f t="shared" si="1"/>
        <v>9.6299999999999955</v>
      </c>
      <c r="O13" s="75"/>
      <c r="P13" s="78"/>
    </row>
    <row r="14" spans="2:16" ht="15.75" x14ac:dyDescent="0.25">
      <c r="B14" s="69" t="s">
        <v>216</v>
      </c>
      <c r="C14" s="65">
        <f>'04 to 05 mar 2017'!E23</f>
        <v>-4.7300000000000004</v>
      </c>
      <c r="D14" s="65">
        <f>'04 to 05 mar 2017'!E28</f>
        <v>3</v>
      </c>
      <c r="E14" s="65">
        <v>8</v>
      </c>
      <c r="F14" s="65"/>
      <c r="G14" s="65">
        <f>'04 to 05 mar 2017'!X17</f>
        <v>16.5</v>
      </c>
      <c r="H14" s="88">
        <f t="shared" si="0"/>
        <v>2.7299999999999986</v>
      </c>
      <c r="I14" s="88"/>
      <c r="J14" s="69" t="str">
        <f>B14</f>
        <v>04 to 05 Mar 2017</v>
      </c>
      <c r="K14" s="65">
        <f>'04 to 05 mar 2017'!E24</f>
        <v>-9</v>
      </c>
      <c r="L14" s="65">
        <f>'04 to 05 mar 2017'!E29</f>
        <v>0</v>
      </c>
      <c r="M14" s="65">
        <v>9</v>
      </c>
      <c r="N14" s="88">
        <f t="shared" si="1"/>
        <v>0.62999999999999545</v>
      </c>
      <c r="O14" s="75"/>
      <c r="P14" s="78"/>
    </row>
    <row r="15" spans="2:16" ht="15.75" x14ac:dyDescent="0.25">
      <c r="B15" s="69" t="s">
        <v>222</v>
      </c>
      <c r="C15" s="65"/>
      <c r="D15" s="65"/>
      <c r="E15" s="65"/>
      <c r="F15" s="65"/>
      <c r="G15" s="65"/>
      <c r="H15" s="88"/>
      <c r="I15" s="88"/>
      <c r="J15" s="69" t="str">
        <f>B15</f>
        <v>18 to 19 Mar 2017</v>
      </c>
      <c r="K15" s="65"/>
      <c r="L15" s="65"/>
      <c r="M15" s="65"/>
      <c r="N15" s="88"/>
      <c r="O15" s="75"/>
      <c r="P15" s="78"/>
    </row>
    <row r="16" spans="2:16" ht="15.75" x14ac:dyDescent="0.25">
      <c r="B16" s="69"/>
      <c r="C16" s="65"/>
      <c r="D16" s="65"/>
      <c r="E16" s="65"/>
      <c r="F16" s="65"/>
      <c r="G16" s="65"/>
      <c r="H16" s="88"/>
      <c r="I16" s="88"/>
      <c r="J16" s="69"/>
      <c r="K16" s="65"/>
      <c r="L16" s="65"/>
      <c r="M16" s="65"/>
      <c r="N16" s="88"/>
      <c r="O16" s="75"/>
      <c r="P16" s="78"/>
    </row>
    <row r="17" spans="2:16" ht="15.75" x14ac:dyDescent="0.25">
      <c r="B17" s="69" t="s">
        <v>88</v>
      </c>
      <c r="C17" s="65">
        <f>SUM(C4:C16)</f>
        <v>2.7299999999999986</v>
      </c>
      <c r="D17" s="65">
        <f>SUM(D4:D16)</f>
        <v>33</v>
      </c>
      <c r="E17" s="65">
        <f>SUM(E4:E16)</f>
        <v>86</v>
      </c>
      <c r="F17" s="65"/>
      <c r="G17" s="65">
        <f>SUM(G4:G16)</f>
        <v>190.98000000000002</v>
      </c>
      <c r="H17" s="88"/>
      <c r="I17" s="88"/>
      <c r="J17" s="69" t="s">
        <v>88</v>
      </c>
      <c r="K17" s="65">
        <f>SUM(K4:K16)</f>
        <v>0.62999999999999545</v>
      </c>
      <c r="L17" s="65">
        <f>SUM(L4:L16)</f>
        <v>14</v>
      </c>
      <c r="M17" s="65">
        <f>SUM(M4:M16)</f>
        <v>102</v>
      </c>
      <c r="N17" s="88"/>
      <c r="O17" s="75"/>
      <c r="P17" s="79"/>
    </row>
    <row r="18" spans="2:16" ht="16.5" thickBot="1" x14ac:dyDescent="0.3">
      <c r="B18" s="69" t="s">
        <v>128</v>
      </c>
      <c r="C18" s="71">
        <f>D17/E17</f>
        <v>0.38372093023255816</v>
      </c>
      <c r="D18" s="65"/>
      <c r="E18" s="65"/>
      <c r="F18" s="65"/>
      <c r="G18" s="65"/>
      <c r="H18" s="88"/>
      <c r="I18" s="88"/>
      <c r="J18" s="69" t="s">
        <v>128</v>
      </c>
      <c r="K18" s="71">
        <f>L17/M17</f>
        <v>0.13725490196078433</v>
      </c>
      <c r="L18" s="65"/>
      <c r="M18" s="65"/>
      <c r="N18" s="88"/>
      <c r="O18" s="75"/>
      <c r="P18" s="79"/>
    </row>
    <row r="19" spans="2:16" ht="15.75" thickBot="1" x14ac:dyDescent="0.3">
      <c r="B19" s="70" t="s">
        <v>126</v>
      </c>
      <c r="C19" s="71">
        <f>C17/G17</f>
        <v>1.4294690543512401E-2</v>
      </c>
      <c r="D19" s="71"/>
      <c r="E19" s="71"/>
      <c r="F19" s="71"/>
      <c r="G19" s="72"/>
      <c r="J19" s="70" t="s">
        <v>126</v>
      </c>
      <c r="K19" s="71">
        <f>K17/M17</f>
        <v>6.1764705882352494E-3</v>
      </c>
      <c r="L19" s="71"/>
      <c r="M19" s="71"/>
    </row>
    <row r="41" spans="3:4" x14ac:dyDescent="0.25">
      <c r="C41" s="57" t="s">
        <v>221</v>
      </c>
    </row>
    <row r="42" spans="3:4" x14ac:dyDescent="0.25">
      <c r="C42" s="91" t="s">
        <v>218</v>
      </c>
      <c r="D42" s="89">
        <f>C17+K17</f>
        <v>3.3599999999999941</v>
      </c>
    </row>
    <row r="43" spans="3:4" x14ac:dyDescent="0.25">
      <c r="C43" s="91" t="s">
        <v>219</v>
      </c>
      <c r="D43" s="89">
        <f>M17+E17</f>
        <v>188</v>
      </c>
    </row>
    <row r="44" spans="3:4" x14ac:dyDescent="0.25">
      <c r="C44" s="91" t="s">
        <v>126</v>
      </c>
      <c r="D44" s="90">
        <f>D42/(M17+G17)</f>
        <v>1.1468359614990764E-2</v>
      </c>
    </row>
    <row r="45" spans="3:4" x14ac:dyDescent="0.25">
      <c r="C45" s="91" t="s">
        <v>128</v>
      </c>
      <c r="D45" s="90">
        <f>(D17+L17)/D43</f>
        <v>0.25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15" activeCellId="1" sqref="S8:S13 S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42578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42578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42578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42578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zoomScale="97" workbookViewId="0">
      <selection activeCell="L15" sqref="L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85" t="s">
        <v>4</v>
      </c>
      <c r="D3" s="85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42812</v>
      </c>
      <c r="C6" s="7" t="s">
        <v>223</v>
      </c>
      <c r="D6" s="15" t="s">
        <v>2</v>
      </c>
      <c r="E6" s="11">
        <v>0.25</v>
      </c>
      <c r="F6" s="11">
        <v>0.26</v>
      </c>
      <c r="G6" s="11">
        <v>0.49</v>
      </c>
      <c r="H6" s="13">
        <f t="shared" ref="H6:J14" si="0">(1/E6)</f>
        <v>4</v>
      </c>
      <c r="I6" s="13">
        <f t="shared" si="0"/>
        <v>3.8461538461538458</v>
      </c>
      <c r="J6" s="14">
        <f t="shared" si="0"/>
        <v>2.0408163265306123</v>
      </c>
      <c r="L6" s="22">
        <v>8.4</v>
      </c>
      <c r="M6" s="23" t="s">
        <v>232</v>
      </c>
      <c r="N6" s="24">
        <v>1.78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5">
      <c r="B7" s="9">
        <v>42812</v>
      </c>
      <c r="C7" s="7" t="s">
        <v>224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8.8000000000000007</v>
      </c>
      <c r="M7" s="23" t="s">
        <v>190</v>
      </c>
      <c r="N7" s="24">
        <v>1.55</v>
      </c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5">
      <c r="B8" s="9">
        <v>42812</v>
      </c>
      <c r="C8" s="7" t="s">
        <v>225</v>
      </c>
      <c r="D8" s="15" t="s">
        <v>21</v>
      </c>
      <c r="E8" s="11">
        <v>0.2</v>
      </c>
      <c r="F8" s="11">
        <v>0.25</v>
      </c>
      <c r="G8" s="11">
        <v>0.55000000000000004</v>
      </c>
      <c r="H8" s="13">
        <f t="shared" si="0"/>
        <v>5</v>
      </c>
      <c r="I8" s="13">
        <f t="shared" si="0"/>
        <v>4</v>
      </c>
      <c r="J8" s="14">
        <f t="shared" si="0"/>
        <v>1.8181818181818181</v>
      </c>
      <c r="L8" s="22">
        <v>7</v>
      </c>
      <c r="M8" s="23" t="s">
        <v>101</v>
      </c>
      <c r="N8" s="24">
        <v>6.4</v>
      </c>
      <c r="P8" s="39"/>
      <c r="Q8" s="43"/>
      <c r="R8" s="59"/>
      <c r="S8" s="46"/>
      <c r="X8" s="2" t="str">
        <f t="shared" si="1"/>
        <v/>
      </c>
    </row>
    <row r="9" spans="2:24" x14ac:dyDescent="0.25">
      <c r="B9" s="9">
        <v>42812</v>
      </c>
      <c r="C9" s="7" t="s">
        <v>226</v>
      </c>
      <c r="D9" s="10" t="s">
        <v>2</v>
      </c>
      <c r="E9" s="11">
        <v>0.39</v>
      </c>
      <c r="F9" s="11">
        <v>0.28000000000000003</v>
      </c>
      <c r="G9" s="11">
        <v>0.33</v>
      </c>
      <c r="H9" s="13">
        <f t="shared" si="0"/>
        <v>2.5641025641025639</v>
      </c>
      <c r="I9" s="13">
        <f t="shared" si="0"/>
        <v>3.5714285714285712</v>
      </c>
      <c r="J9" s="14">
        <f t="shared" si="0"/>
        <v>3.0303030303030303</v>
      </c>
      <c r="L9" s="22">
        <v>7.2</v>
      </c>
      <c r="M9" s="23" t="s">
        <v>35</v>
      </c>
      <c r="N9" s="24"/>
      <c r="P9" s="39"/>
      <c r="Q9" s="43"/>
      <c r="R9" s="58"/>
      <c r="S9" s="46"/>
      <c r="X9" s="2" t="str">
        <f t="shared" si="1"/>
        <v/>
      </c>
    </row>
    <row r="10" spans="2:24" x14ac:dyDescent="0.25">
      <c r="B10" s="9">
        <v>42812</v>
      </c>
      <c r="C10" s="7" t="s">
        <v>227</v>
      </c>
      <c r="D10" s="10" t="s">
        <v>2</v>
      </c>
      <c r="E10" s="11">
        <v>0.47</v>
      </c>
      <c r="F10" s="11">
        <v>0.24</v>
      </c>
      <c r="G10" s="11">
        <v>0.28999999999999998</v>
      </c>
      <c r="H10" s="13">
        <f t="shared" si="0"/>
        <v>2.1276595744680851</v>
      </c>
      <c r="I10" s="13">
        <f t="shared" si="0"/>
        <v>4.166666666666667</v>
      </c>
      <c r="J10" s="14">
        <f t="shared" si="0"/>
        <v>3.4482758620689657</v>
      </c>
      <c r="L10" s="22">
        <v>7.4</v>
      </c>
      <c r="M10" s="23" t="s">
        <v>78</v>
      </c>
      <c r="N10" s="24">
        <v>2.44</v>
      </c>
      <c r="P10" s="39"/>
      <c r="Q10" s="43"/>
      <c r="R10" s="58"/>
      <c r="S10" s="46"/>
      <c r="X10" s="2" t="str">
        <f t="shared" si="1"/>
        <v/>
      </c>
    </row>
    <row r="11" spans="2:24" x14ac:dyDescent="0.25">
      <c r="B11" s="9">
        <v>42812</v>
      </c>
      <c r="C11" s="7" t="s">
        <v>228</v>
      </c>
      <c r="D11" s="15" t="s">
        <v>19</v>
      </c>
      <c r="E11" s="11">
        <v>0.5</v>
      </c>
      <c r="F11" s="11">
        <v>0.22</v>
      </c>
      <c r="G11" s="11">
        <v>0.28000000000000003</v>
      </c>
      <c r="H11" s="13">
        <f t="shared" si="0"/>
        <v>2</v>
      </c>
      <c r="I11" s="13">
        <f t="shared" si="0"/>
        <v>4.5454545454545459</v>
      </c>
      <c r="J11" s="14">
        <f t="shared" si="0"/>
        <v>3.5714285714285712</v>
      </c>
      <c r="L11" s="22">
        <v>10</v>
      </c>
      <c r="M11" s="23" t="s">
        <v>62</v>
      </c>
      <c r="N11" s="24">
        <v>3.65</v>
      </c>
      <c r="P11" s="39"/>
      <c r="Q11" s="43"/>
      <c r="R11" s="58"/>
      <c r="S11" s="46"/>
      <c r="X11" s="2" t="str">
        <f t="shared" si="1"/>
        <v/>
      </c>
    </row>
    <row r="12" spans="2:24" x14ac:dyDescent="0.25">
      <c r="B12" s="9">
        <v>42813</v>
      </c>
      <c r="C12" s="7" t="s">
        <v>229</v>
      </c>
      <c r="D12" s="15" t="s">
        <v>51</v>
      </c>
      <c r="E12" s="11">
        <v>0.19</v>
      </c>
      <c r="F12" s="11">
        <v>0.37</v>
      </c>
      <c r="G12" s="11">
        <v>0.44</v>
      </c>
      <c r="H12" s="13">
        <f t="shared" si="0"/>
        <v>5.2631578947368425</v>
      </c>
      <c r="I12" s="13">
        <f t="shared" si="0"/>
        <v>2.7027027027027026</v>
      </c>
      <c r="J12" s="14">
        <f t="shared" si="0"/>
        <v>2.2727272727272729</v>
      </c>
      <c r="L12" s="22">
        <v>10.5</v>
      </c>
      <c r="M12" s="23" t="s">
        <v>80</v>
      </c>
      <c r="N12" s="24">
        <v>1.74</v>
      </c>
      <c r="P12" s="39"/>
      <c r="Q12" s="43"/>
      <c r="R12" s="58"/>
      <c r="S12" s="46"/>
      <c r="X12" s="2" t="str">
        <f t="shared" si="1"/>
        <v/>
      </c>
    </row>
    <row r="13" spans="2:24" x14ac:dyDescent="0.25">
      <c r="B13" s="9">
        <v>42813</v>
      </c>
      <c r="C13" s="7" t="s">
        <v>230</v>
      </c>
      <c r="D13" s="15" t="s">
        <v>44</v>
      </c>
      <c r="E13" s="11">
        <v>0.64</v>
      </c>
      <c r="F13" s="11">
        <v>0.21</v>
      </c>
      <c r="G13" s="11">
        <v>0.15</v>
      </c>
      <c r="H13" s="13">
        <f>(1/E13)</f>
        <v>1.5625</v>
      </c>
      <c r="I13" s="13">
        <f t="shared" si="0"/>
        <v>4.7619047619047619</v>
      </c>
      <c r="J13" s="14">
        <f t="shared" si="0"/>
        <v>6.666666666666667</v>
      </c>
      <c r="L13" s="22">
        <v>8.1999999999999993</v>
      </c>
      <c r="M13" s="23" t="s">
        <v>200</v>
      </c>
      <c r="N13" s="24">
        <v>1.73</v>
      </c>
      <c r="P13" s="39"/>
      <c r="Q13" s="43"/>
      <c r="R13" s="58"/>
      <c r="S13" s="46"/>
      <c r="X13" s="2" t="str">
        <f t="shared" si="1"/>
        <v/>
      </c>
    </row>
    <row r="14" spans="2:24" x14ac:dyDescent="0.25">
      <c r="B14" s="9">
        <v>42813</v>
      </c>
      <c r="C14" s="7" t="s">
        <v>231</v>
      </c>
      <c r="D14" s="15" t="s">
        <v>19</v>
      </c>
      <c r="E14" s="11">
        <v>0.55000000000000004</v>
      </c>
      <c r="F14" s="11">
        <v>0.22</v>
      </c>
      <c r="G14" s="11">
        <v>0.23</v>
      </c>
      <c r="H14" s="13">
        <f t="shared" si="0"/>
        <v>1.8181818181818181</v>
      </c>
      <c r="I14" s="13">
        <f t="shared" si="0"/>
        <v>4.5454545454545459</v>
      </c>
      <c r="J14" s="14">
        <f t="shared" si="0"/>
        <v>4.3478260869565215</v>
      </c>
      <c r="L14" s="22">
        <v>10</v>
      </c>
      <c r="M14" s="23" t="s">
        <v>135</v>
      </c>
      <c r="N14" s="24">
        <v>2.04</v>
      </c>
      <c r="P14" s="39"/>
      <c r="Q14" s="43"/>
      <c r="R14" s="58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0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</v>
      </c>
      <c r="S23" s="2"/>
    </row>
    <row r="24" spans="4:24" s="3" customFormat="1" x14ac:dyDescent="0.25">
      <c r="D24" s="5" t="s">
        <v>41</v>
      </c>
      <c r="E24" s="4">
        <f>SUM(S:S)</f>
        <v>0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J1" zoomScale="97" workbookViewId="0">
      <selection activeCell="P9" sqref="P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84" t="s">
        <v>4</v>
      </c>
      <c r="D3" s="84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42798</v>
      </c>
      <c r="C6" s="7" t="s">
        <v>206</v>
      </c>
      <c r="D6" s="15" t="s">
        <v>15</v>
      </c>
      <c r="E6" s="11">
        <v>0.73</v>
      </c>
      <c r="F6" s="11">
        <v>0.17</v>
      </c>
      <c r="G6" s="11">
        <v>0.1</v>
      </c>
      <c r="H6" s="13">
        <f t="shared" ref="H6:J14" si="0">(1/E6)</f>
        <v>1.3698630136986301</v>
      </c>
      <c r="I6" s="13">
        <f t="shared" si="0"/>
        <v>5.8823529411764701</v>
      </c>
      <c r="J6" s="14">
        <f t="shared" si="0"/>
        <v>10</v>
      </c>
      <c r="L6" s="22">
        <v>7.2</v>
      </c>
      <c r="M6" s="23" t="s">
        <v>80</v>
      </c>
      <c r="N6" s="24">
        <v>1.28</v>
      </c>
      <c r="P6" s="39" t="s">
        <v>89</v>
      </c>
      <c r="Q6" s="43">
        <f>ROUND($E$21*0.95,2)</f>
        <v>2.38</v>
      </c>
      <c r="R6" s="59" t="s">
        <v>2</v>
      </c>
      <c r="S6" s="46">
        <f t="shared" ref="S6:S14" si="1">-$E$22</f>
        <v>-1</v>
      </c>
      <c r="X6" s="2">
        <f>IF(ISBLANK(P6),"",ROUND(IF(LEFT(M6,3)="Lay",(N6-1)*$E$21,$E$21),2))</f>
        <v>0.7</v>
      </c>
    </row>
    <row r="7" spans="2:24" x14ac:dyDescent="0.25">
      <c r="B7" s="9">
        <v>42798</v>
      </c>
      <c r="C7" s="7" t="s">
        <v>207</v>
      </c>
      <c r="D7" s="15" t="s">
        <v>44</v>
      </c>
      <c r="E7" s="11">
        <v>0.64</v>
      </c>
      <c r="F7" s="11">
        <v>0.22</v>
      </c>
      <c r="G7" s="11">
        <v>0.14000000000000001</v>
      </c>
      <c r="H7" s="13">
        <f t="shared" si="0"/>
        <v>1.5625</v>
      </c>
      <c r="I7" s="13">
        <f t="shared" si="0"/>
        <v>4.5454545454545459</v>
      </c>
      <c r="J7" s="14">
        <f t="shared" si="0"/>
        <v>7.1428571428571423</v>
      </c>
      <c r="L7" s="22">
        <v>7.6</v>
      </c>
      <c r="M7" s="23" t="s">
        <v>63</v>
      </c>
      <c r="N7" s="24">
        <v>1.87</v>
      </c>
      <c r="P7" s="39" t="s">
        <v>89</v>
      </c>
      <c r="Q7" s="43">
        <f>ROUND(((N7-1)*$E$21)*0.95,2)</f>
        <v>2.0699999999999998</v>
      </c>
      <c r="R7" s="59" t="s">
        <v>48</v>
      </c>
      <c r="S7" s="46">
        <f t="shared" si="1"/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42798</v>
      </c>
      <c r="C8" s="7" t="s">
        <v>208</v>
      </c>
      <c r="D8" s="15" t="s">
        <v>44</v>
      </c>
      <c r="E8" s="11">
        <v>0.45</v>
      </c>
      <c r="F8" s="11">
        <v>0.33</v>
      </c>
      <c r="G8" s="11">
        <v>0.22</v>
      </c>
      <c r="H8" s="13">
        <f t="shared" si="0"/>
        <v>2.2222222222222223</v>
      </c>
      <c r="I8" s="13">
        <f t="shared" si="0"/>
        <v>3.0303030303030303</v>
      </c>
      <c r="J8" s="14">
        <f t="shared" si="0"/>
        <v>4.5454545454545459</v>
      </c>
      <c r="L8" s="22">
        <v>6.6</v>
      </c>
      <c r="M8" s="23" t="s">
        <v>61</v>
      </c>
      <c r="N8" s="24">
        <v>3.4</v>
      </c>
      <c r="P8" s="39" t="s">
        <v>34</v>
      </c>
      <c r="Q8" s="43">
        <f>-$E$21</f>
        <v>-2.5</v>
      </c>
      <c r="R8" s="59" t="s">
        <v>15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42798</v>
      </c>
      <c r="C9" s="7" t="s">
        <v>209</v>
      </c>
      <c r="D9" s="10" t="s">
        <v>2</v>
      </c>
      <c r="E9" s="11">
        <v>0.44</v>
      </c>
      <c r="F9" s="11">
        <v>0.26</v>
      </c>
      <c r="G9" s="11">
        <v>0.3</v>
      </c>
      <c r="H9" s="13">
        <f t="shared" si="0"/>
        <v>2.2727272727272729</v>
      </c>
      <c r="I9" s="13">
        <f t="shared" si="0"/>
        <v>3.8461538461538458</v>
      </c>
      <c r="J9" s="14">
        <f t="shared" si="0"/>
        <v>3.3333333333333335</v>
      </c>
      <c r="L9" s="22">
        <v>7.6</v>
      </c>
      <c r="M9" s="23" t="s">
        <v>35</v>
      </c>
      <c r="N9" s="24"/>
      <c r="P9" s="39"/>
      <c r="Q9" s="43"/>
      <c r="R9" s="58" t="s">
        <v>30</v>
      </c>
      <c r="S9" s="46">
        <f t="shared" si="1"/>
        <v>-1</v>
      </c>
      <c r="X9" s="2" t="str">
        <f t="shared" si="2"/>
        <v/>
      </c>
    </row>
    <row r="10" spans="2:24" x14ac:dyDescent="0.25">
      <c r="B10" s="9">
        <v>42798</v>
      </c>
      <c r="C10" s="7" t="s">
        <v>210</v>
      </c>
      <c r="D10" s="10" t="s">
        <v>2</v>
      </c>
      <c r="E10" s="11">
        <v>0.33</v>
      </c>
      <c r="F10" s="11">
        <v>0.28000000000000003</v>
      </c>
      <c r="G10" s="11">
        <v>0.4</v>
      </c>
      <c r="H10" s="13">
        <f t="shared" si="0"/>
        <v>3.0303030303030303</v>
      </c>
      <c r="I10" s="13">
        <f t="shared" si="0"/>
        <v>3.5714285714285712</v>
      </c>
      <c r="J10" s="14">
        <f t="shared" si="0"/>
        <v>2.5</v>
      </c>
      <c r="L10" s="22">
        <v>7.2</v>
      </c>
      <c r="M10" s="23" t="s">
        <v>123</v>
      </c>
      <c r="N10" s="24">
        <v>3.7</v>
      </c>
      <c r="P10" s="39" t="s">
        <v>34</v>
      </c>
      <c r="Q10" s="43">
        <f>-$E$21</f>
        <v>-2.5</v>
      </c>
      <c r="R10" s="58" t="s">
        <v>215</v>
      </c>
      <c r="S10" s="46">
        <f t="shared" si="1"/>
        <v>-1</v>
      </c>
      <c r="X10" s="2">
        <f t="shared" si="2"/>
        <v>2.5</v>
      </c>
    </row>
    <row r="11" spans="2:24" x14ac:dyDescent="0.25">
      <c r="B11" s="9">
        <v>42798</v>
      </c>
      <c r="C11" s="7" t="s">
        <v>211</v>
      </c>
      <c r="D11" s="15" t="s">
        <v>44</v>
      </c>
      <c r="E11" s="11">
        <v>0.54</v>
      </c>
      <c r="F11" s="11">
        <v>0.25</v>
      </c>
      <c r="G11" s="11">
        <v>0.21</v>
      </c>
      <c r="H11" s="13">
        <f t="shared" si="0"/>
        <v>1.8518518518518516</v>
      </c>
      <c r="I11" s="13">
        <f t="shared" si="0"/>
        <v>4</v>
      </c>
      <c r="J11" s="14">
        <f t="shared" si="0"/>
        <v>4.7619047619047619</v>
      </c>
      <c r="L11" s="22">
        <v>7.6</v>
      </c>
      <c r="M11" s="23" t="s">
        <v>121</v>
      </c>
      <c r="N11" s="24">
        <v>2.2000000000000002</v>
      </c>
      <c r="P11" s="39" t="s">
        <v>34</v>
      </c>
      <c r="Q11" s="43">
        <f>-$E$21</f>
        <v>-2.5</v>
      </c>
      <c r="R11" s="58" t="s">
        <v>77</v>
      </c>
      <c r="S11" s="46">
        <f t="shared" si="1"/>
        <v>-1</v>
      </c>
      <c r="X11" s="2">
        <f t="shared" si="2"/>
        <v>2.5</v>
      </c>
    </row>
    <row r="12" spans="2:24" x14ac:dyDescent="0.25">
      <c r="B12" s="9">
        <v>42798</v>
      </c>
      <c r="C12" s="7" t="s">
        <v>212</v>
      </c>
      <c r="D12" s="15" t="s">
        <v>2</v>
      </c>
      <c r="E12" s="11">
        <v>0.42</v>
      </c>
      <c r="F12" s="11">
        <v>0.24</v>
      </c>
      <c r="G12" s="11">
        <v>0.34</v>
      </c>
      <c r="H12" s="13">
        <f t="shared" si="0"/>
        <v>2.3809523809523809</v>
      </c>
      <c r="I12" s="13">
        <f t="shared" si="0"/>
        <v>4.166666666666667</v>
      </c>
      <c r="J12" s="14">
        <f t="shared" si="0"/>
        <v>2.9411764705882351</v>
      </c>
      <c r="L12" s="22">
        <v>8</v>
      </c>
      <c r="M12" s="23" t="s">
        <v>94</v>
      </c>
      <c r="N12" s="24">
        <v>3.75</v>
      </c>
      <c r="P12" s="39" t="s">
        <v>34</v>
      </c>
      <c r="Q12" s="43">
        <f>-$E$21</f>
        <v>-2.5</v>
      </c>
      <c r="R12" s="58" t="s">
        <v>48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42799</v>
      </c>
      <c r="C13" s="7" t="s">
        <v>213</v>
      </c>
      <c r="D13" s="15" t="s">
        <v>44</v>
      </c>
      <c r="E13" s="11">
        <v>0.63</v>
      </c>
      <c r="F13" s="11">
        <v>0.22</v>
      </c>
      <c r="G13" s="11">
        <v>0.15</v>
      </c>
      <c r="H13" s="13">
        <f>(1/E13)</f>
        <v>1.5873015873015872</v>
      </c>
      <c r="I13" s="13">
        <f t="shared" si="0"/>
        <v>4.5454545454545459</v>
      </c>
      <c r="J13" s="14">
        <f t="shared" si="0"/>
        <v>6.666666666666667</v>
      </c>
      <c r="L13" s="22">
        <v>8.8000000000000007</v>
      </c>
      <c r="M13" s="23" t="s">
        <v>200</v>
      </c>
      <c r="N13" s="24">
        <v>1.68</v>
      </c>
      <c r="P13" s="39" t="s">
        <v>89</v>
      </c>
      <c r="Q13" s="43">
        <f>ROUND(((N13-1)*$E$21)*0.95,2)</f>
        <v>1.62</v>
      </c>
      <c r="R13" s="58" t="s">
        <v>30</v>
      </c>
      <c r="S13" s="46">
        <f t="shared" si="1"/>
        <v>-1</v>
      </c>
      <c r="X13" s="2">
        <f t="shared" si="2"/>
        <v>2.5</v>
      </c>
    </row>
    <row r="14" spans="2:24" x14ac:dyDescent="0.25">
      <c r="B14" s="9">
        <v>42799</v>
      </c>
      <c r="C14" s="7" t="s">
        <v>214</v>
      </c>
      <c r="D14" s="15" t="s">
        <v>90</v>
      </c>
      <c r="E14" s="11">
        <v>0.17</v>
      </c>
      <c r="F14" s="11">
        <v>0.21</v>
      </c>
      <c r="G14" s="11">
        <v>0.62</v>
      </c>
      <c r="H14" s="13">
        <f t="shared" si="0"/>
        <v>5.8823529411764701</v>
      </c>
      <c r="I14" s="13">
        <f t="shared" si="0"/>
        <v>4.7619047619047619</v>
      </c>
      <c r="J14" s="14">
        <f t="shared" si="0"/>
        <v>1.6129032258064517</v>
      </c>
      <c r="L14" s="22">
        <v>10</v>
      </c>
      <c r="M14" s="23" t="s">
        <v>96</v>
      </c>
      <c r="N14" s="24">
        <v>1.32</v>
      </c>
      <c r="P14" s="39" t="s">
        <v>34</v>
      </c>
      <c r="Q14" s="43">
        <f>ROUND(-(N14-1)*$E$21,2)</f>
        <v>-0.8</v>
      </c>
      <c r="R14" s="58" t="s">
        <v>77</v>
      </c>
      <c r="S14" s="46">
        <f t="shared" si="1"/>
        <v>-1</v>
      </c>
      <c r="X14" s="2">
        <f t="shared" si="2"/>
        <v>0.8</v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16.5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-4.7300000000000004</v>
      </c>
      <c r="S23" s="2"/>
    </row>
    <row r="24" spans="4:24" s="3" customFormat="1" x14ac:dyDescent="0.25">
      <c r="D24" s="5" t="s">
        <v>41</v>
      </c>
      <c r="E24" s="4">
        <f>SUM(S:S)</f>
        <v>-9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D1" zoomScale="97" workbookViewId="0">
      <selection activeCell="P11" sqref="P11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bestFit="1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83" t="s">
        <v>4</v>
      </c>
      <c r="D3" s="83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42777</v>
      </c>
      <c r="C6" s="7" t="s">
        <v>191</v>
      </c>
      <c r="D6" s="15" t="s">
        <v>15</v>
      </c>
      <c r="E6" s="11">
        <v>0.82</v>
      </c>
      <c r="F6" s="11">
        <v>0.12</v>
      </c>
      <c r="G6" s="11">
        <v>0.06</v>
      </c>
      <c r="H6" s="13">
        <f t="shared" ref="H6:J14" si="0">(1/E6)</f>
        <v>1.2195121951219512</v>
      </c>
      <c r="I6" s="13">
        <f t="shared" si="0"/>
        <v>8.3333333333333339</v>
      </c>
      <c r="J6" s="14">
        <f t="shared" si="0"/>
        <v>16.666666666666668</v>
      </c>
      <c r="L6" s="22">
        <v>7</v>
      </c>
      <c r="M6" s="23" t="s">
        <v>94</v>
      </c>
      <c r="N6" s="24">
        <v>1.31</v>
      </c>
      <c r="P6" s="39" t="s">
        <v>89</v>
      </c>
      <c r="Q6" s="43">
        <f>ROUND(((N6-1)*$E$21)*0.95,2)</f>
        <v>0.74</v>
      </c>
      <c r="R6" s="59" t="s">
        <v>15</v>
      </c>
      <c r="S6" s="46">
        <f t="shared" ref="S6" si="1">$E$22*(L6-1)*0.95</f>
        <v>5.6999999999999993</v>
      </c>
      <c r="X6" s="2">
        <f>IF(ISBLANK(P6),"",ROUND(IF(LEFT(M6,3)="Lay",(N6-1)*$E$21,$E$21),2))</f>
        <v>2.5</v>
      </c>
    </row>
    <row r="7" spans="2:24" x14ac:dyDescent="0.25">
      <c r="B7" s="9">
        <v>42777</v>
      </c>
      <c r="C7" s="7" t="s">
        <v>199</v>
      </c>
      <c r="D7" s="15" t="s">
        <v>44</v>
      </c>
      <c r="E7" s="11">
        <v>0.67</v>
      </c>
      <c r="F7" s="11">
        <v>0.21</v>
      </c>
      <c r="G7" s="11">
        <v>0.12</v>
      </c>
      <c r="H7" s="13">
        <f t="shared" si="0"/>
        <v>1.4925373134328357</v>
      </c>
      <c r="I7" s="13">
        <f t="shared" si="0"/>
        <v>4.7619047619047619</v>
      </c>
      <c r="J7" s="14">
        <f t="shared" si="0"/>
        <v>8.3333333333333339</v>
      </c>
      <c r="L7" s="22">
        <v>7</v>
      </c>
      <c r="M7" s="23" t="s">
        <v>80</v>
      </c>
      <c r="N7" s="24">
        <v>1.3</v>
      </c>
      <c r="P7" s="39" t="s">
        <v>34</v>
      </c>
      <c r="Q7" s="43">
        <f>ROUND(-(N7-1)*$E$21,2)</f>
        <v>-0.75</v>
      </c>
      <c r="R7" s="59" t="s">
        <v>15</v>
      </c>
      <c r="S7" s="46">
        <f t="shared" ref="S7:S14" si="2">-$E$22</f>
        <v>-1</v>
      </c>
      <c r="X7" s="2">
        <f t="shared" ref="X7:X15" si="3">IF(ISBLANK(P7),"",ROUND(IF(LEFT(M7,3)="Lay",(N7-1)*$E$21,$E$21),2))</f>
        <v>0.75</v>
      </c>
    </row>
    <row r="8" spans="2:24" x14ac:dyDescent="0.25">
      <c r="B8" s="9">
        <v>42777</v>
      </c>
      <c r="C8" s="7" t="s">
        <v>192</v>
      </c>
      <c r="D8" s="15" t="s">
        <v>21</v>
      </c>
      <c r="E8" s="11">
        <v>0.27</v>
      </c>
      <c r="F8" s="11">
        <v>0.32</v>
      </c>
      <c r="G8" s="11">
        <v>0.41</v>
      </c>
      <c r="H8" s="13">
        <f t="shared" si="0"/>
        <v>3.7037037037037033</v>
      </c>
      <c r="I8" s="13">
        <f t="shared" si="0"/>
        <v>3.125</v>
      </c>
      <c r="J8" s="14">
        <f t="shared" si="0"/>
        <v>2.4390243902439024</v>
      </c>
      <c r="L8" s="22">
        <v>6.4</v>
      </c>
      <c r="M8" s="23" t="s">
        <v>98</v>
      </c>
      <c r="N8" s="24">
        <v>2.2200000000000002</v>
      </c>
      <c r="P8" s="39" t="s">
        <v>89</v>
      </c>
      <c r="Q8" s="43">
        <f>ROUND($E$21*0.95,2)</f>
        <v>2.38</v>
      </c>
      <c r="R8" s="59" t="s">
        <v>51</v>
      </c>
      <c r="S8" s="46">
        <f t="shared" si="2"/>
        <v>-1</v>
      </c>
      <c r="X8" s="2">
        <f t="shared" si="3"/>
        <v>3.05</v>
      </c>
    </row>
    <row r="9" spans="2:24" x14ac:dyDescent="0.25">
      <c r="B9" s="9">
        <v>42777</v>
      </c>
      <c r="C9" s="7" t="s">
        <v>193</v>
      </c>
      <c r="D9" s="10" t="s">
        <v>2</v>
      </c>
      <c r="E9" s="11">
        <v>0.51</v>
      </c>
      <c r="F9" s="11">
        <v>0.25</v>
      </c>
      <c r="G9" s="11">
        <v>0.24</v>
      </c>
      <c r="H9" s="13">
        <f t="shared" si="0"/>
        <v>1.9607843137254901</v>
      </c>
      <c r="I9" s="13">
        <f t="shared" si="0"/>
        <v>4</v>
      </c>
      <c r="J9" s="14">
        <f t="shared" si="0"/>
        <v>4.166666666666667</v>
      </c>
      <c r="L9" s="22">
        <v>6.4</v>
      </c>
      <c r="M9" s="23" t="s">
        <v>101</v>
      </c>
      <c r="N9" s="24">
        <v>2.2000000000000002</v>
      </c>
      <c r="P9" s="39" t="s">
        <v>89</v>
      </c>
      <c r="Q9" s="43">
        <f>ROUND(((N9-1)*$E$21)*0.95,2)</f>
        <v>2.85</v>
      </c>
      <c r="R9" s="58" t="s">
        <v>44</v>
      </c>
      <c r="S9" s="46">
        <f t="shared" si="2"/>
        <v>-1</v>
      </c>
      <c r="X9" s="2">
        <f t="shared" si="3"/>
        <v>2.5</v>
      </c>
    </row>
    <row r="10" spans="2:24" x14ac:dyDescent="0.25">
      <c r="B10" s="9">
        <v>42777</v>
      </c>
      <c r="C10" s="7" t="s">
        <v>194</v>
      </c>
      <c r="D10" s="15" t="s">
        <v>2</v>
      </c>
      <c r="E10" s="11">
        <v>0.32</v>
      </c>
      <c r="F10" s="11">
        <v>0.28999999999999998</v>
      </c>
      <c r="G10" s="11">
        <v>0.39</v>
      </c>
      <c r="H10" s="13">
        <f t="shared" si="0"/>
        <v>3.125</v>
      </c>
      <c r="I10" s="13">
        <f t="shared" si="0"/>
        <v>3.4482758620689657</v>
      </c>
      <c r="J10" s="14">
        <f t="shared" si="0"/>
        <v>2.5641025641025639</v>
      </c>
      <c r="L10" s="22">
        <v>7</v>
      </c>
      <c r="M10" s="23" t="s">
        <v>26</v>
      </c>
      <c r="N10" s="24">
        <v>4.2</v>
      </c>
      <c r="P10" s="39" t="s">
        <v>34</v>
      </c>
      <c r="Q10" s="43">
        <f>-$E$21</f>
        <v>-2.5</v>
      </c>
      <c r="R10" s="58" t="s">
        <v>178</v>
      </c>
      <c r="S10" s="46">
        <f t="shared" si="2"/>
        <v>-1</v>
      </c>
      <c r="X10" s="2">
        <f t="shared" si="3"/>
        <v>2.5</v>
      </c>
    </row>
    <row r="11" spans="2:24" x14ac:dyDescent="0.25">
      <c r="B11" s="9">
        <v>42777</v>
      </c>
      <c r="C11" s="7" t="s">
        <v>195</v>
      </c>
      <c r="D11" s="15" t="s">
        <v>2</v>
      </c>
      <c r="E11" s="11">
        <v>0.47</v>
      </c>
      <c r="F11" s="11">
        <v>0.26</v>
      </c>
      <c r="G11" s="11">
        <v>0.27</v>
      </c>
      <c r="H11" s="13">
        <f t="shared" si="0"/>
        <v>2.1276595744680851</v>
      </c>
      <c r="I11" s="13">
        <f t="shared" si="0"/>
        <v>3.8461538461538458</v>
      </c>
      <c r="J11" s="14">
        <f t="shared" si="0"/>
        <v>3.7037037037037033</v>
      </c>
      <c r="L11" s="22">
        <v>6.5</v>
      </c>
      <c r="M11" s="23" t="s">
        <v>35</v>
      </c>
      <c r="N11" s="24"/>
      <c r="P11" s="39"/>
      <c r="Q11" s="43"/>
      <c r="R11" s="58" t="s">
        <v>124</v>
      </c>
      <c r="S11" s="46">
        <f t="shared" si="2"/>
        <v>-1</v>
      </c>
      <c r="X11" s="2" t="str">
        <f t="shared" si="3"/>
        <v/>
      </c>
    </row>
    <row r="12" spans="2:24" x14ac:dyDescent="0.25">
      <c r="B12" s="9">
        <v>42777</v>
      </c>
      <c r="C12" s="7" t="s">
        <v>196</v>
      </c>
      <c r="D12" s="15" t="s">
        <v>2</v>
      </c>
      <c r="E12" s="11">
        <v>0.36</v>
      </c>
      <c r="F12" s="11">
        <v>0.25</v>
      </c>
      <c r="G12" s="11">
        <v>0.39</v>
      </c>
      <c r="H12" s="13">
        <f t="shared" si="0"/>
        <v>2.7777777777777777</v>
      </c>
      <c r="I12" s="13">
        <f t="shared" si="0"/>
        <v>4</v>
      </c>
      <c r="J12" s="14">
        <f t="shared" si="0"/>
        <v>2.5641025641025639</v>
      </c>
      <c r="L12" s="22">
        <v>6.5</v>
      </c>
      <c r="M12" s="23" t="s">
        <v>200</v>
      </c>
      <c r="N12" s="24">
        <v>3.5</v>
      </c>
      <c r="P12" s="39" t="s">
        <v>34</v>
      </c>
      <c r="Q12" s="43">
        <f>-$E$21</f>
        <v>-2.5</v>
      </c>
      <c r="R12" s="58" t="s">
        <v>15</v>
      </c>
      <c r="S12" s="46">
        <f t="shared" si="2"/>
        <v>-1</v>
      </c>
      <c r="X12" s="2">
        <f t="shared" si="3"/>
        <v>2.5</v>
      </c>
    </row>
    <row r="13" spans="2:24" x14ac:dyDescent="0.25">
      <c r="B13" s="9">
        <v>42778</v>
      </c>
      <c r="C13" s="7" t="s">
        <v>197</v>
      </c>
      <c r="D13" s="15" t="s">
        <v>21</v>
      </c>
      <c r="E13" s="11">
        <v>0.18</v>
      </c>
      <c r="F13" s="11">
        <v>0.24</v>
      </c>
      <c r="G13" s="11">
        <v>0.57999999999999996</v>
      </c>
      <c r="H13" s="13">
        <f t="shared" si="0"/>
        <v>5.5555555555555554</v>
      </c>
      <c r="I13" s="13">
        <f t="shared" si="0"/>
        <v>4.166666666666667</v>
      </c>
      <c r="J13" s="14">
        <f t="shared" si="0"/>
        <v>1.7241379310344829</v>
      </c>
      <c r="L13" s="22">
        <v>6</v>
      </c>
      <c r="M13" s="23" t="s">
        <v>13</v>
      </c>
      <c r="N13" s="24">
        <v>1.46</v>
      </c>
      <c r="P13" s="43" t="s">
        <v>89</v>
      </c>
      <c r="Q13" s="43">
        <f>ROUND($E$21*0.95,2)</f>
        <v>2.38</v>
      </c>
      <c r="R13" s="58" t="s">
        <v>2</v>
      </c>
      <c r="S13" s="46">
        <f t="shared" si="2"/>
        <v>-1</v>
      </c>
      <c r="X13" s="2">
        <f t="shared" si="3"/>
        <v>1.1499999999999999</v>
      </c>
    </row>
    <row r="14" spans="2:24" x14ac:dyDescent="0.25">
      <c r="B14" s="9">
        <v>42778</v>
      </c>
      <c r="C14" s="7" t="s">
        <v>198</v>
      </c>
      <c r="D14" s="15" t="s">
        <v>2</v>
      </c>
      <c r="E14" s="11">
        <v>0.36</v>
      </c>
      <c r="F14" s="11">
        <v>0.26</v>
      </c>
      <c r="G14" s="11">
        <v>0.38</v>
      </c>
      <c r="H14" s="13">
        <f t="shared" si="0"/>
        <v>2.7777777777777777</v>
      </c>
      <c r="I14" s="13">
        <f t="shared" si="0"/>
        <v>3.8461538461538458</v>
      </c>
      <c r="J14" s="14">
        <f t="shared" si="0"/>
        <v>2.6315789473684212</v>
      </c>
      <c r="L14" s="22">
        <v>6.5</v>
      </c>
      <c r="M14" s="23" t="s">
        <v>63</v>
      </c>
      <c r="N14" s="24">
        <v>3.25</v>
      </c>
      <c r="P14" s="39" t="s">
        <v>34</v>
      </c>
      <c r="Q14" s="43">
        <f>-$E$21</f>
        <v>-2.5</v>
      </c>
      <c r="R14" s="58" t="s">
        <v>15</v>
      </c>
      <c r="S14" s="46">
        <f t="shared" si="2"/>
        <v>-1</v>
      </c>
      <c r="X14" s="2">
        <f t="shared" si="3"/>
        <v>2.5</v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3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17.450000000000003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0.10000000000000053</v>
      </c>
      <c r="S23" s="2"/>
    </row>
    <row r="24" spans="4:24" s="3" customFormat="1" x14ac:dyDescent="0.25">
      <c r="D24" s="5" t="s">
        <v>41</v>
      </c>
      <c r="E24" s="4">
        <f>SUM(S:S)</f>
        <v>-2.3000000000000007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1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G1" workbookViewId="0">
      <selection activeCell="J14" sqref="J14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bestFit="1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82" t="s">
        <v>4</v>
      </c>
      <c r="D3" s="82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42770</v>
      </c>
      <c r="C6" s="7" t="s">
        <v>179</v>
      </c>
      <c r="D6" s="15" t="s">
        <v>2</v>
      </c>
      <c r="E6" s="11">
        <v>0.48</v>
      </c>
      <c r="F6" s="11">
        <v>0.26</v>
      </c>
      <c r="G6" s="11">
        <v>0.26</v>
      </c>
      <c r="H6" s="13">
        <f t="shared" ref="H6:J15" si="0">(1/E6)</f>
        <v>2.0833333333333335</v>
      </c>
      <c r="I6" s="13">
        <f t="shared" si="0"/>
        <v>3.8461538461538458</v>
      </c>
      <c r="J6" s="14">
        <f t="shared" si="0"/>
        <v>3.8461538461538458</v>
      </c>
      <c r="L6" s="22">
        <v>7.4</v>
      </c>
      <c r="M6" s="23" t="s">
        <v>94</v>
      </c>
      <c r="N6" s="24">
        <v>3.85</v>
      </c>
      <c r="P6" s="39" t="s">
        <v>34</v>
      </c>
      <c r="Q6" s="43">
        <f>-$E$21</f>
        <v>-2.5</v>
      </c>
      <c r="R6" s="59" t="s">
        <v>48</v>
      </c>
      <c r="S6" s="46">
        <f t="shared" ref="S6:S15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42770</v>
      </c>
      <c r="C7" s="7" t="s">
        <v>180</v>
      </c>
      <c r="D7" s="15" t="s">
        <v>2</v>
      </c>
      <c r="E7" s="11">
        <v>0.51</v>
      </c>
      <c r="F7" s="11">
        <v>0.26</v>
      </c>
      <c r="G7" s="11">
        <v>0.23</v>
      </c>
      <c r="H7" s="13">
        <f t="shared" si="0"/>
        <v>1.9607843137254901</v>
      </c>
      <c r="I7" s="13">
        <f t="shared" si="0"/>
        <v>3.8461538461538458</v>
      </c>
      <c r="J7" s="14">
        <f t="shared" si="0"/>
        <v>4.3478260869565215</v>
      </c>
      <c r="L7" s="22">
        <v>8.4</v>
      </c>
      <c r="M7" s="23" t="s">
        <v>189</v>
      </c>
      <c r="N7" s="24">
        <v>1.74</v>
      </c>
      <c r="P7" s="39" t="s">
        <v>89</v>
      </c>
      <c r="Q7" s="43">
        <f>ROUND($E$21*0.95,2)</f>
        <v>2.38</v>
      </c>
      <c r="R7" s="59" t="s">
        <v>178</v>
      </c>
      <c r="S7" s="46">
        <f t="shared" si="1"/>
        <v>-1</v>
      </c>
      <c r="X7" s="2">
        <f t="shared" ref="X7:X15" si="2">IF(ISBLANK(P7),"",ROUND(IF(LEFT(M7,3)="Lay",(N7-1)*$E$21,$E$21),2))</f>
        <v>1.85</v>
      </c>
    </row>
    <row r="8" spans="2:24" x14ac:dyDescent="0.25">
      <c r="B8" s="9">
        <v>42770</v>
      </c>
      <c r="C8" s="7" t="s">
        <v>181</v>
      </c>
      <c r="D8" s="15" t="s">
        <v>19</v>
      </c>
      <c r="E8" s="11">
        <v>0.64</v>
      </c>
      <c r="F8" s="11">
        <v>0.2</v>
      </c>
      <c r="G8" s="11">
        <v>0.16</v>
      </c>
      <c r="H8" s="13">
        <f t="shared" si="0"/>
        <v>1.5625</v>
      </c>
      <c r="I8" s="13">
        <f t="shared" si="0"/>
        <v>5</v>
      </c>
      <c r="J8" s="14">
        <f t="shared" si="0"/>
        <v>6.25</v>
      </c>
      <c r="L8" s="22">
        <v>9.6</v>
      </c>
      <c r="M8" s="23" t="s">
        <v>190</v>
      </c>
      <c r="N8" s="24">
        <v>1.73</v>
      </c>
      <c r="P8" s="39" t="s">
        <v>89</v>
      </c>
      <c r="Q8" s="43">
        <f>ROUND(((N8-1)*$E$21)*0.95,2)</f>
        <v>1.73</v>
      </c>
      <c r="R8" s="59" t="s">
        <v>201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42770</v>
      </c>
      <c r="C9" s="7" t="s">
        <v>182</v>
      </c>
      <c r="D9" s="10" t="s">
        <v>90</v>
      </c>
      <c r="E9" s="11">
        <v>0.13</v>
      </c>
      <c r="F9" s="11">
        <v>0.18</v>
      </c>
      <c r="G9" s="11">
        <v>0.68</v>
      </c>
      <c r="H9" s="13">
        <f t="shared" si="0"/>
        <v>7.6923076923076916</v>
      </c>
      <c r="I9" s="13">
        <f t="shared" si="0"/>
        <v>5.5555555555555554</v>
      </c>
      <c r="J9" s="14">
        <f t="shared" si="0"/>
        <v>1.4705882352941175</v>
      </c>
      <c r="L9" s="22">
        <v>9.4</v>
      </c>
      <c r="M9" s="23" t="s">
        <v>62</v>
      </c>
      <c r="N9" s="24">
        <v>4.7</v>
      </c>
      <c r="P9" s="39" t="s">
        <v>89</v>
      </c>
      <c r="Q9" s="43">
        <f>ROUND($E$21*0.95,2)</f>
        <v>2.38</v>
      </c>
      <c r="R9" s="58" t="s">
        <v>15</v>
      </c>
      <c r="S9" s="46">
        <f t="shared" si="1"/>
        <v>-1</v>
      </c>
      <c r="X9" s="2">
        <f t="shared" si="2"/>
        <v>9.25</v>
      </c>
    </row>
    <row r="10" spans="2:24" x14ac:dyDescent="0.25">
      <c r="B10" s="9">
        <v>42770</v>
      </c>
      <c r="C10" s="7" t="s">
        <v>183</v>
      </c>
      <c r="D10" s="15" t="s">
        <v>2</v>
      </c>
      <c r="E10" s="11">
        <v>0.51</v>
      </c>
      <c r="F10" s="11">
        <v>0.26</v>
      </c>
      <c r="G10" s="11">
        <v>0.23</v>
      </c>
      <c r="H10" s="13">
        <f t="shared" si="0"/>
        <v>1.9607843137254901</v>
      </c>
      <c r="I10" s="13">
        <f t="shared" si="0"/>
        <v>3.8461538461538458</v>
      </c>
      <c r="J10" s="14">
        <f t="shared" si="0"/>
        <v>4.3478260869565215</v>
      </c>
      <c r="L10" s="22">
        <v>8.4</v>
      </c>
      <c r="M10" s="23" t="s">
        <v>166</v>
      </c>
      <c r="N10" s="24"/>
      <c r="P10" s="39"/>
      <c r="Q10" s="43"/>
      <c r="R10" s="58" t="s">
        <v>92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42770</v>
      </c>
      <c r="C11" s="7" t="s">
        <v>184</v>
      </c>
      <c r="D11" s="15" t="s">
        <v>2</v>
      </c>
      <c r="E11" s="11">
        <v>0.41</v>
      </c>
      <c r="F11" s="11">
        <v>0.28999999999999998</v>
      </c>
      <c r="G11" s="11">
        <v>0.3</v>
      </c>
      <c r="H11" s="13">
        <f t="shared" si="0"/>
        <v>2.4390243902439024</v>
      </c>
      <c r="I11" s="13">
        <f t="shared" si="0"/>
        <v>3.4482758620689657</v>
      </c>
      <c r="J11" s="14">
        <f t="shared" si="0"/>
        <v>3.3333333333333335</v>
      </c>
      <c r="L11" s="22">
        <v>7.2</v>
      </c>
      <c r="M11" s="23" t="s">
        <v>166</v>
      </c>
      <c r="N11" s="24"/>
      <c r="P11" s="39"/>
      <c r="Q11" s="43"/>
      <c r="R11" s="58" t="s">
        <v>19</v>
      </c>
      <c r="S11" s="46">
        <f t="shared" si="1"/>
        <v>-1</v>
      </c>
      <c r="X11" s="2" t="str">
        <f t="shared" si="2"/>
        <v/>
      </c>
    </row>
    <row r="12" spans="2:24" x14ac:dyDescent="0.25">
      <c r="B12" s="9">
        <v>42770</v>
      </c>
      <c r="C12" s="7" t="s">
        <v>185</v>
      </c>
      <c r="D12" s="15" t="s">
        <v>44</v>
      </c>
      <c r="E12" s="11">
        <v>0.47</v>
      </c>
      <c r="F12" s="11">
        <v>0.28999999999999998</v>
      </c>
      <c r="G12" s="11">
        <v>0.25</v>
      </c>
      <c r="H12" s="13">
        <f t="shared" si="0"/>
        <v>2.1276595744680851</v>
      </c>
      <c r="I12" s="13">
        <f t="shared" si="0"/>
        <v>3.4482758620689657</v>
      </c>
      <c r="J12" s="14">
        <f t="shared" si="0"/>
        <v>4</v>
      </c>
      <c r="L12" s="22">
        <v>8.4</v>
      </c>
      <c r="M12" s="23" t="s">
        <v>121</v>
      </c>
      <c r="N12" s="24">
        <v>2.4</v>
      </c>
      <c r="P12" s="39" t="s">
        <v>89</v>
      </c>
      <c r="Q12" s="43">
        <f>ROUND(((N12-1)*$E$21)*0.95,2)</f>
        <v>3.33</v>
      </c>
      <c r="R12" s="58" t="s">
        <v>44</v>
      </c>
      <c r="S12" s="46">
        <f t="shared" ref="S12:S13" si="3">$E$22*(L12-1)*0.95</f>
        <v>7.03</v>
      </c>
      <c r="X12" s="2">
        <f t="shared" si="2"/>
        <v>2.5</v>
      </c>
    </row>
    <row r="13" spans="2:24" x14ac:dyDescent="0.25">
      <c r="B13" s="9">
        <v>42770</v>
      </c>
      <c r="C13" s="7" t="s">
        <v>186</v>
      </c>
      <c r="D13" s="15" t="s">
        <v>44</v>
      </c>
      <c r="E13" s="11">
        <v>0.71</v>
      </c>
      <c r="F13" s="11">
        <v>0.2</v>
      </c>
      <c r="G13" s="11">
        <v>0.09</v>
      </c>
      <c r="H13" s="13">
        <f t="shared" si="0"/>
        <v>1.4084507042253522</v>
      </c>
      <c r="I13" s="13">
        <f t="shared" si="0"/>
        <v>5</v>
      </c>
      <c r="J13" s="14">
        <f t="shared" si="0"/>
        <v>11.111111111111111</v>
      </c>
      <c r="L13" s="22">
        <v>7.6</v>
      </c>
      <c r="M13" s="23" t="s">
        <v>171</v>
      </c>
      <c r="N13" s="24">
        <v>1.3</v>
      </c>
      <c r="P13" s="43" t="s">
        <v>34</v>
      </c>
      <c r="Q13" s="43">
        <f>ROUND(-(N13-1)*$E$21,2)</f>
        <v>-0.75</v>
      </c>
      <c r="R13" s="58" t="s">
        <v>44</v>
      </c>
      <c r="S13" s="46">
        <f t="shared" si="3"/>
        <v>6.27</v>
      </c>
      <c r="X13" s="2">
        <f t="shared" si="2"/>
        <v>0.75</v>
      </c>
    </row>
    <row r="14" spans="2:24" x14ac:dyDescent="0.25">
      <c r="B14" s="9">
        <v>42771</v>
      </c>
      <c r="C14" s="7" t="s">
        <v>187</v>
      </c>
      <c r="D14" s="15" t="s">
        <v>15</v>
      </c>
      <c r="E14" s="11">
        <v>0.8</v>
      </c>
      <c r="F14" s="11">
        <v>0.13</v>
      </c>
      <c r="G14" s="11">
        <v>7.0000000000000007E-2</v>
      </c>
      <c r="H14" s="13">
        <f t="shared" si="0"/>
        <v>1.25</v>
      </c>
      <c r="I14" s="13">
        <f t="shared" si="0"/>
        <v>7.6923076923076916</v>
      </c>
      <c r="J14" s="14">
        <f t="shared" si="0"/>
        <v>14.285714285714285</v>
      </c>
      <c r="L14" s="22">
        <v>8.4</v>
      </c>
      <c r="M14" s="23" t="s">
        <v>166</v>
      </c>
      <c r="N14" s="24"/>
      <c r="P14" s="39"/>
      <c r="Q14" s="43"/>
      <c r="R14" s="58" t="s">
        <v>19</v>
      </c>
      <c r="S14" s="46">
        <f t="shared" si="1"/>
        <v>-1</v>
      </c>
      <c r="X14" s="2" t="str">
        <f t="shared" si="2"/>
        <v/>
      </c>
    </row>
    <row r="15" spans="2:24" x14ac:dyDescent="0.25">
      <c r="B15" s="9">
        <v>42771</v>
      </c>
      <c r="C15" s="7" t="s">
        <v>188</v>
      </c>
      <c r="D15" s="15" t="s">
        <v>2</v>
      </c>
      <c r="E15" s="11">
        <v>0.32</v>
      </c>
      <c r="F15" s="11">
        <v>0.28999999999999998</v>
      </c>
      <c r="G15" s="11">
        <v>0.39</v>
      </c>
      <c r="H15" s="13">
        <f t="shared" si="0"/>
        <v>3.125</v>
      </c>
      <c r="I15" s="13">
        <f t="shared" si="0"/>
        <v>3.4482758620689657</v>
      </c>
      <c r="J15" s="14">
        <f t="shared" si="0"/>
        <v>2.5641025641025639</v>
      </c>
      <c r="L15" s="22">
        <v>8.4</v>
      </c>
      <c r="M15" s="23" t="s">
        <v>63</v>
      </c>
      <c r="N15" s="24">
        <v>6</v>
      </c>
      <c r="P15" s="39" t="s">
        <v>34</v>
      </c>
      <c r="Q15" s="43">
        <f>-$E$21</f>
        <v>-2.5</v>
      </c>
      <c r="R15" s="58" t="s">
        <v>202</v>
      </c>
      <c r="S15" s="46">
        <f t="shared" si="1"/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21.85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4.07</v>
      </c>
      <c r="S23" s="2"/>
    </row>
    <row r="24" spans="4:24" s="3" customFormat="1" x14ac:dyDescent="0.25">
      <c r="D24" s="4" t="s">
        <v>41</v>
      </c>
      <c r="E24" s="4">
        <f>SUM(S:S)</f>
        <v>5.3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F1" workbookViewId="0">
      <selection activeCell="Q15" sqref="Q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81" t="s">
        <v>4</v>
      </c>
      <c r="D3" s="81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42766</v>
      </c>
      <c r="C6" s="7" t="s">
        <v>165</v>
      </c>
      <c r="D6" s="15" t="s">
        <v>15</v>
      </c>
      <c r="E6" s="11">
        <v>0.8</v>
      </c>
      <c r="F6" s="11">
        <v>0.14000000000000001</v>
      </c>
      <c r="G6" s="11">
        <v>0.06</v>
      </c>
      <c r="H6" s="13">
        <f t="shared" ref="H6:J15" si="0">(1/E6)</f>
        <v>1.25</v>
      </c>
      <c r="I6" s="13">
        <f t="shared" si="0"/>
        <v>7.1428571428571423</v>
      </c>
      <c r="J6" s="14">
        <f t="shared" si="0"/>
        <v>16.666666666666668</v>
      </c>
      <c r="L6" s="22">
        <v>7.8</v>
      </c>
      <c r="M6" s="23" t="s">
        <v>166</v>
      </c>
      <c r="N6" s="24"/>
      <c r="P6" s="39"/>
      <c r="Q6" s="43"/>
      <c r="R6" s="59" t="s">
        <v>90</v>
      </c>
      <c r="S6" s="46">
        <f t="shared" ref="S6:S14" si="1">-$E$22</f>
        <v>-1</v>
      </c>
      <c r="X6" s="2" t="str">
        <f>IF(ISBLANK(P6),"",ROUND(IF(LEFT(M6,3)="Lay",(N6-1)*$E$21,$E$21),2))</f>
        <v/>
      </c>
    </row>
    <row r="7" spans="2:24" x14ac:dyDescent="0.25">
      <c r="B7" s="9">
        <v>42766</v>
      </c>
      <c r="C7" s="7" t="s">
        <v>167</v>
      </c>
      <c r="D7" s="15" t="s">
        <v>2</v>
      </c>
      <c r="E7" s="11">
        <v>0.24</v>
      </c>
      <c r="F7" s="11">
        <v>0.5</v>
      </c>
      <c r="G7" s="11">
        <v>0.26</v>
      </c>
      <c r="H7" s="13">
        <f t="shared" si="0"/>
        <v>4.166666666666667</v>
      </c>
      <c r="I7" s="13">
        <f t="shared" si="0"/>
        <v>2</v>
      </c>
      <c r="J7" s="14">
        <f t="shared" si="0"/>
        <v>3.8461538461538458</v>
      </c>
      <c r="L7" s="22">
        <v>7.2</v>
      </c>
      <c r="M7" s="23" t="s">
        <v>75</v>
      </c>
      <c r="N7" s="24">
        <v>2.1800000000000002</v>
      </c>
      <c r="P7" s="39" t="s">
        <v>89</v>
      </c>
      <c r="Q7" s="43">
        <f>ROUND($E$21*0.95,2)</f>
        <v>2.38</v>
      </c>
      <c r="R7" s="59" t="s">
        <v>77</v>
      </c>
      <c r="S7" s="46">
        <f t="shared" si="1"/>
        <v>-1</v>
      </c>
      <c r="X7" s="2">
        <f t="shared" ref="X7:X15" si="2">IF(ISBLANK(P7),"",ROUND(IF(LEFT(M7,3)="Lay",(N7-1)*$E$21,$E$21),2))</f>
        <v>2.95</v>
      </c>
    </row>
    <row r="8" spans="2:24" x14ac:dyDescent="0.25">
      <c r="B8" s="9">
        <v>42766</v>
      </c>
      <c r="C8" s="7" t="s">
        <v>168</v>
      </c>
      <c r="D8" s="15" t="s">
        <v>2</v>
      </c>
      <c r="E8" s="11">
        <v>0.36</v>
      </c>
      <c r="F8" s="11">
        <v>0.28000000000000003</v>
      </c>
      <c r="G8" s="11">
        <v>0.36</v>
      </c>
      <c r="H8" s="13">
        <f t="shared" si="0"/>
        <v>2.7777777777777777</v>
      </c>
      <c r="I8" s="13">
        <f t="shared" si="0"/>
        <v>3.5714285714285712</v>
      </c>
      <c r="J8" s="14">
        <f t="shared" si="0"/>
        <v>2.7777777777777777</v>
      </c>
      <c r="L8" s="22">
        <v>7</v>
      </c>
      <c r="M8" s="23" t="s">
        <v>76</v>
      </c>
      <c r="N8" s="24">
        <v>3</v>
      </c>
      <c r="P8" s="39" t="s">
        <v>89</v>
      </c>
      <c r="Q8" s="43">
        <f>ROUND(((N8-1)*$E$21)*0.95,2)</f>
        <v>4.75</v>
      </c>
      <c r="R8" s="59" t="s">
        <v>44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42766</v>
      </c>
      <c r="C9" s="7" t="s">
        <v>169</v>
      </c>
      <c r="D9" s="10" t="s">
        <v>51</v>
      </c>
      <c r="E9" s="11">
        <v>0.34</v>
      </c>
      <c r="F9" s="11">
        <v>0.36</v>
      </c>
      <c r="G9" s="11">
        <v>0.3</v>
      </c>
      <c r="H9" s="13">
        <f t="shared" si="0"/>
        <v>2.9411764705882351</v>
      </c>
      <c r="I9" s="13">
        <f t="shared" si="0"/>
        <v>2.7777777777777777</v>
      </c>
      <c r="J9" s="14">
        <f t="shared" si="0"/>
        <v>3.3333333333333335</v>
      </c>
      <c r="L9" s="22">
        <v>7.6</v>
      </c>
      <c r="M9" s="23" t="s">
        <v>61</v>
      </c>
      <c r="N9" s="24">
        <v>3.05</v>
      </c>
      <c r="P9" s="39" t="s">
        <v>89</v>
      </c>
      <c r="Q9" s="43">
        <f>ROUND(((N9-1)*$E$21)*0.95,2)</f>
        <v>4.87</v>
      </c>
      <c r="R9" s="58" t="s">
        <v>2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42766</v>
      </c>
      <c r="C10" s="7" t="s">
        <v>170</v>
      </c>
      <c r="D10" s="10" t="s">
        <v>21</v>
      </c>
      <c r="E10" s="11">
        <v>0.14000000000000001</v>
      </c>
      <c r="F10" s="11">
        <v>0.21</v>
      </c>
      <c r="G10" s="11">
        <v>0.65</v>
      </c>
      <c r="H10" s="13">
        <f t="shared" si="0"/>
        <v>7.1428571428571423</v>
      </c>
      <c r="I10" s="13">
        <f t="shared" si="0"/>
        <v>4.7619047619047619</v>
      </c>
      <c r="J10" s="14">
        <f t="shared" si="0"/>
        <v>1.5384615384615383</v>
      </c>
      <c r="L10" s="22">
        <v>11.5</v>
      </c>
      <c r="M10" s="23" t="s">
        <v>171</v>
      </c>
      <c r="N10" s="24">
        <v>1.38</v>
      </c>
      <c r="P10" s="39" t="s">
        <v>89</v>
      </c>
      <c r="Q10" s="43">
        <f>ROUND($E$21*0.95,2)</f>
        <v>2.38</v>
      </c>
      <c r="R10" s="58" t="s">
        <v>51</v>
      </c>
      <c r="S10" s="46">
        <f t="shared" si="1"/>
        <v>-1</v>
      </c>
      <c r="X10" s="2">
        <f t="shared" si="2"/>
        <v>0.95</v>
      </c>
    </row>
    <row r="11" spans="2:24" x14ac:dyDescent="0.25">
      <c r="B11" s="9">
        <v>42766</v>
      </c>
      <c r="C11" s="7" t="s">
        <v>172</v>
      </c>
      <c r="D11" s="10" t="s">
        <v>2</v>
      </c>
      <c r="E11" s="11">
        <v>0.28999999999999998</v>
      </c>
      <c r="F11" s="11">
        <v>0.27</v>
      </c>
      <c r="G11" s="11">
        <v>0.44</v>
      </c>
      <c r="H11" s="13">
        <f t="shared" si="0"/>
        <v>3.4482758620689657</v>
      </c>
      <c r="I11" s="13">
        <f t="shared" si="0"/>
        <v>3.7037037037037033</v>
      </c>
      <c r="J11" s="14">
        <f t="shared" si="0"/>
        <v>2.2727272727272729</v>
      </c>
      <c r="L11" s="22">
        <v>7.4</v>
      </c>
      <c r="M11" s="23" t="s">
        <v>79</v>
      </c>
      <c r="N11" s="24">
        <v>2.42</v>
      </c>
      <c r="P11" s="39" t="s">
        <v>34</v>
      </c>
      <c r="Q11" s="43">
        <f>-$E$21</f>
        <v>-2.5</v>
      </c>
      <c r="R11" s="58" t="s">
        <v>19</v>
      </c>
      <c r="S11" s="46">
        <f t="shared" si="1"/>
        <v>-1</v>
      </c>
      <c r="X11" s="2">
        <f t="shared" si="2"/>
        <v>2.5</v>
      </c>
    </row>
    <row r="12" spans="2:24" x14ac:dyDescent="0.25">
      <c r="B12" s="9">
        <v>42766</v>
      </c>
      <c r="C12" s="7" t="s">
        <v>173</v>
      </c>
      <c r="D12" s="15" t="s">
        <v>2</v>
      </c>
      <c r="E12" s="11">
        <v>0.38</v>
      </c>
      <c r="F12" s="11">
        <v>0.25</v>
      </c>
      <c r="G12" s="11">
        <v>0.37</v>
      </c>
      <c r="H12" s="13">
        <f t="shared" si="0"/>
        <v>2.6315789473684212</v>
      </c>
      <c r="I12" s="13">
        <f t="shared" si="0"/>
        <v>4</v>
      </c>
      <c r="J12" s="14">
        <f t="shared" si="0"/>
        <v>2.7027027027027026</v>
      </c>
      <c r="L12" s="22">
        <v>7</v>
      </c>
      <c r="M12" s="23" t="s">
        <v>174</v>
      </c>
      <c r="N12" s="24">
        <v>3.2</v>
      </c>
      <c r="P12" s="39" t="s">
        <v>34</v>
      </c>
      <c r="Q12" s="43">
        <f>-$E$21</f>
        <v>-2.5</v>
      </c>
      <c r="R12" s="58" t="s">
        <v>2</v>
      </c>
      <c r="S12" s="46">
        <f t="shared" ref="S12" si="3">$E$22*(L12-1)*0.95</f>
        <v>5.6999999999999993</v>
      </c>
      <c r="X12" s="2">
        <f t="shared" si="2"/>
        <v>2.5</v>
      </c>
    </row>
    <row r="13" spans="2:24" x14ac:dyDescent="0.25">
      <c r="B13" s="9">
        <v>42767</v>
      </c>
      <c r="C13" s="7" t="s">
        <v>175</v>
      </c>
      <c r="D13" s="15" t="s">
        <v>2</v>
      </c>
      <c r="E13" s="11">
        <v>0.3</v>
      </c>
      <c r="F13" s="11">
        <v>0.24</v>
      </c>
      <c r="G13" s="11">
        <v>0.46</v>
      </c>
      <c r="H13" s="13">
        <f t="shared" si="0"/>
        <v>3.3333333333333335</v>
      </c>
      <c r="I13" s="13">
        <f t="shared" si="0"/>
        <v>4.166666666666667</v>
      </c>
      <c r="J13" s="14">
        <f t="shared" si="0"/>
        <v>2.1739130434782608</v>
      </c>
      <c r="L13" s="22">
        <v>10</v>
      </c>
      <c r="M13" s="23" t="s">
        <v>96</v>
      </c>
      <c r="N13" s="24">
        <v>1.61</v>
      </c>
      <c r="P13" s="43" t="s">
        <v>34</v>
      </c>
      <c r="Q13" s="43">
        <f>ROUND(-(N13-1)*$E$21,2)</f>
        <v>-1.53</v>
      </c>
      <c r="R13" s="58" t="s">
        <v>178</v>
      </c>
      <c r="S13" s="46">
        <f t="shared" si="1"/>
        <v>-1</v>
      </c>
      <c r="X13" s="2">
        <f t="shared" si="2"/>
        <v>1.53</v>
      </c>
    </row>
    <row r="14" spans="2:24" x14ac:dyDescent="0.25">
      <c r="B14" s="9">
        <v>42767</v>
      </c>
      <c r="C14" s="7" t="s">
        <v>176</v>
      </c>
      <c r="D14" s="15" t="s">
        <v>15</v>
      </c>
      <c r="E14" s="11">
        <v>0.79</v>
      </c>
      <c r="F14" s="11">
        <v>0.15</v>
      </c>
      <c r="G14" s="11">
        <v>0.06</v>
      </c>
      <c r="H14" s="13">
        <f t="shared" si="0"/>
        <v>1.2658227848101264</v>
      </c>
      <c r="I14" s="13">
        <f t="shared" si="0"/>
        <v>6.666666666666667</v>
      </c>
      <c r="J14" s="14">
        <f t="shared" si="0"/>
        <v>16.666666666666668</v>
      </c>
      <c r="L14" s="22">
        <v>6.8</v>
      </c>
      <c r="M14" s="23" t="s">
        <v>80</v>
      </c>
      <c r="N14" s="24">
        <v>1.21</v>
      </c>
      <c r="P14" s="39" t="s">
        <v>89</v>
      </c>
      <c r="Q14" s="43">
        <f>ROUND($E$21*0.95,2)</f>
        <v>2.38</v>
      </c>
      <c r="R14" s="58" t="s">
        <v>51</v>
      </c>
      <c r="S14" s="46">
        <f t="shared" si="1"/>
        <v>-1</v>
      </c>
      <c r="X14" s="2">
        <f t="shared" si="2"/>
        <v>0.53</v>
      </c>
    </row>
    <row r="15" spans="2:24" x14ac:dyDescent="0.25">
      <c r="B15" s="9">
        <v>42767</v>
      </c>
      <c r="C15" s="7" t="s">
        <v>177</v>
      </c>
      <c r="D15" s="15" t="s">
        <v>2</v>
      </c>
      <c r="E15" s="11">
        <v>0.34</v>
      </c>
      <c r="F15" s="11">
        <v>0.27</v>
      </c>
      <c r="G15" s="11">
        <v>0.39</v>
      </c>
      <c r="H15" s="13">
        <f t="shared" si="0"/>
        <v>2.9411764705882351</v>
      </c>
      <c r="I15" s="13">
        <f t="shared" si="0"/>
        <v>3.7037037037037033</v>
      </c>
      <c r="J15" s="14">
        <f t="shared" si="0"/>
        <v>2.5641025641025639</v>
      </c>
      <c r="L15" s="22">
        <v>7.4</v>
      </c>
      <c r="M15" s="23" t="s">
        <v>166</v>
      </c>
      <c r="N15" s="24"/>
      <c r="P15" s="39"/>
      <c r="Q15" s="43"/>
      <c r="R15" s="58" t="s">
        <v>2</v>
      </c>
      <c r="S15" s="46">
        <f t="shared" ref="S15" si="4">$E$22*(L15-1)*0.95</f>
        <v>6.08</v>
      </c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15.959999999999999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10.229999999999999</v>
      </c>
      <c r="S23" s="2"/>
    </row>
    <row r="24" spans="4:24" s="3" customFormat="1" x14ac:dyDescent="0.25">
      <c r="D24" s="4" t="s">
        <v>41</v>
      </c>
      <c r="E24" s="4">
        <f>SUM(S:S)</f>
        <v>3.7799999999999994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1" sqref="N11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80" t="s">
        <v>4</v>
      </c>
      <c r="D3" s="80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5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5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5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5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16.029999999999998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7.46</v>
      </c>
      <c r="S23" s="2"/>
    </row>
    <row r="24" spans="4:24" s="3" customFormat="1" x14ac:dyDescent="0.25">
      <c r="D24" s="4" t="s">
        <v>41</v>
      </c>
      <c r="E24" s="4">
        <f>SUM(S:S)</f>
        <v>3.7800000000000002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2" sqref="N12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bestFit="1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3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 t="shared" ref="S6:S13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 t="shared" si="1"/>
        <v>-1</v>
      </c>
      <c r="X8" s="2">
        <f t="shared" si="2"/>
        <v>1.65</v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10" si="3">ROUND(-(N10-1)*$E$21,2)</f>
        <v>-0.93</v>
      </c>
      <c r="R10" s="58" t="s">
        <v>91</v>
      </c>
      <c r="S10" s="46">
        <f t="shared" si="1"/>
        <v>-1</v>
      </c>
      <c r="X10" s="2">
        <f t="shared" si="2"/>
        <v>0.93</v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 t="shared" si="1"/>
        <v>-1</v>
      </c>
      <c r="X11" s="2" t="str">
        <f t="shared" si="2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 t="shared" si="1"/>
        <v>-1</v>
      </c>
      <c r="X13" s="2" t="str">
        <f t="shared" si="2"/>
        <v/>
      </c>
    </row>
    <row r="14" spans="2:24" x14ac:dyDescent="0.25">
      <c r="B14" s="9">
        <v>42708</v>
      </c>
      <c r="C14" s="7" t="s">
        <v>143</v>
      </c>
      <c r="D14" s="103" t="s">
        <v>160</v>
      </c>
      <c r="E14" s="104"/>
      <c r="F14" s="104"/>
      <c r="G14" s="104"/>
      <c r="H14" s="104"/>
      <c r="I14" s="104"/>
      <c r="J14" s="105"/>
      <c r="L14" s="22"/>
      <c r="M14" s="23"/>
      <c r="N14" s="24"/>
      <c r="P14" s="39"/>
      <c r="Q14" s="43"/>
      <c r="R14" s="58" t="s">
        <v>2</v>
      </c>
      <c r="S14" s="46"/>
      <c r="X14" s="2" t="str">
        <f t="shared" si="2"/>
        <v/>
      </c>
    </row>
    <row r="15" spans="2:24" x14ac:dyDescent="0.25">
      <c r="B15" s="9">
        <v>42708</v>
      </c>
      <c r="C15" s="7" t="s">
        <v>144</v>
      </c>
      <c r="D15" s="106"/>
      <c r="E15" s="107"/>
      <c r="F15" s="107"/>
      <c r="G15" s="107"/>
      <c r="H15" s="107"/>
      <c r="I15" s="107"/>
      <c r="J15" s="108"/>
      <c r="L15" s="22"/>
      <c r="M15" s="23"/>
      <c r="N15" s="24"/>
      <c r="P15" s="39"/>
      <c r="Q15" s="43"/>
      <c r="R15" s="58" t="s">
        <v>44</v>
      </c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10.08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-10.08</v>
      </c>
      <c r="S23" s="2"/>
    </row>
    <row r="24" spans="4:24" s="3" customFormat="1" x14ac:dyDescent="0.25">
      <c r="D24" s="4" t="s">
        <v>41</v>
      </c>
      <c r="E24" s="4">
        <f>SUM(S:S)</f>
        <v>-8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S9" sqref="S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8.11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18 to 19 mar 2017</vt:lpstr>
      <vt:lpstr>04 to 05 mar 2017</vt:lpstr>
      <vt:lpstr>11 to 13 feb 2017</vt:lpstr>
      <vt:lpstr>04 to 05 feb 2017</vt:lpstr>
      <vt:lpstr>31 jan to 01 feb 17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2017-03-18T13:08:36Z</dcterms:modified>
</cp:coreProperties>
</file>