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\OneDrive\Documents\sam computer\"/>
    </mc:Choice>
  </mc:AlternateContent>
  <bookViews>
    <workbookView xWindow="0" yWindow="0" windowWidth="19200" windowHeight="11070" activeTab="1"/>
  </bookViews>
  <sheets>
    <sheet name="summary" sheetId="4" r:id="rId1"/>
    <sheet name="09 to 12 dec 2016" sheetId="8" r:id="rId2"/>
    <sheet name="03 to 05 dec 2016" sheetId="7" r:id="rId3"/>
    <sheet name="26 to 27 Nov 2016" sheetId="6" r:id="rId4"/>
    <sheet name="19 to 21 Nov 2016" sheetId="5" r:id="rId5"/>
    <sheet name="05 to 07 Nov 2016" sheetId="3" r:id="rId6"/>
    <sheet name="21 to 24 Oct 16" sheetId="2" r:id="rId7"/>
    <sheet name="14 to 17 Oct 16" sheetId="1" r:id="rId8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8" l="1"/>
  <c r="E28" i="8"/>
  <c r="E24" i="8"/>
  <c r="E23" i="8"/>
  <c r="X15" i="8"/>
  <c r="J15" i="8"/>
  <c r="I15" i="8"/>
  <c r="H15" i="8"/>
  <c r="X14" i="8"/>
  <c r="J14" i="8"/>
  <c r="I14" i="8"/>
  <c r="H14" i="8"/>
  <c r="X13" i="8"/>
  <c r="J13" i="8"/>
  <c r="I13" i="8"/>
  <c r="H13" i="8"/>
  <c r="X12" i="8"/>
  <c r="J12" i="8"/>
  <c r="I12" i="8"/>
  <c r="H12" i="8"/>
  <c r="X11" i="8"/>
  <c r="J11" i="8"/>
  <c r="I11" i="8"/>
  <c r="H11" i="8"/>
  <c r="X10" i="8"/>
  <c r="J10" i="8"/>
  <c r="I10" i="8"/>
  <c r="H10" i="8"/>
  <c r="X9" i="8"/>
  <c r="J9" i="8"/>
  <c r="I9" i="8"/>
  <c r="H9" i="8"/>
  <c r="X8" i="8"/>
  <c r="J8" i="8"/>
  <c r="I8" i="8"/>
  <c r="H8" i="8"/>
  <c r="X7" i="8"/>
  <c r="J7" i="8"/>
  <c r="I7" i="8"/>
  <c r="H7" i="8"/>
  <c r="X6" i="8"/>
  <c r="J6" i="8"/>
  <c r="I6" i="8"/>
  <c r="H6" i="8"/>
  <c r="X17" i="8" l="1"/>
  <c r="X15" i="7"/>
  <c r="J15" i="7"/>
  <c r="I15" i="7"/>
  <c r="H15" i="7"/>
  <c r="X14" i="7"/>
  <c r="J14" i="7"/>
  <c r="I14" i="7"/>
  <c r="H14" i="7"/>
  <c r="X13" i="7"/>
  <c r="J13" i="7"/>
  <c r="I13" i="7"/>
  <c r="H13" i="7"/>
  <c r="X12" i="7"/>
  <c r="J12" i="7"/>
  <c r="I12" i="7"/>
  <c r="H12" i="7"/>
  <c r="X11" i="7"/>
  <c r="J11" i="7"/>
  <c r="I11" i="7"/>
  <c r="H11" i="7"/>
  <c r="X10" i="7"/>
  <c r="J10" i="7"/>
  <c r="I10" i="7"/>
  <c r="H10" i="7"/>
  <c r="X9" i="7"/>
  <c r="J9" i="7"/>
  <c r="I9" i="7"/>
  <c r="H9" i="7"/>
  <c r="X8" i="7"/>
  <c r="J8" i="7"/>
  <c r="I8" i="7"/>
  <c r="H8" i="7"/>
  <c r="X7" i="7"/>
  <c r="E24" i="7"/>
  <c r="J7" i="7"/>
  <c r="I7" i="7"/>
  <c r="H7" i="7"/>
  <c r="X6" i="7"/>
  <c r="E29" i="7"/>
  <c r="E28" i="7"/>
  <c r="J6" i="7"/>
  <c r="I6" i="7"/>
  <c r="H6" i="7"/>
  <c r="D23" i="4"/>
  <c r="D21" i="4"/>
  <c r="D20" i="4"/>
  <c r="D19" i="4"/>
  <c r="D18" i="4"/>
  <c r="C11" i="4"/>
  <c r="D10" i="4"/>
  <c r="D8" i="4"/>
  <c r="D7" i="4"/>
  <c r="D6" i="4"/>
  <c r="D5" i="4"/>
  <c r="D17" i="4"/>
  <c r="D4" i="4"/>
  <c r="E29" i="6"/>
  <c r="E28" i="6"/>
  <c r="E29" i="5"/>
  <c r="E28" i="5"/>
  <c r="E29" i="3"/>
  <c r="E28" i="3"/>
  <c r="E29" i="2"/>
  <c r="E28" i="2"/>
  <c r="E29" i="1"/>
  <c r="E28" i="1"/>
  <c r="G8" i="4"/>
  <c r="G7" i="4"/>
  <c r="G6" i="4"/>
  <c r="G5" i="4"/>
  <c r="X17" i="2"/>
  <c r="X17" i="3"/>
  <c r="X17" i="5"/>
  <c r="X17" i="6"/>
  <c r="E6" i="4"/>
  <c r="E8" i="4"/>
  <c r="E7" i="4"/>
  <c r="X15" i="1"/>
  <c r="X14" i="1"/>
  <c r="X13" i="1"/>
  <c r="X12" i="1"/>
  <c r="X11" i="1"/>
  <c r="X10" i="1"/>
  <c r="X9" i="1"/>
  <c r="X8" i="1"/>
  <c r="X7" i="1"/>
  <c r="X6" i="1"/>
  <c r="X17" i="1" s="1"/>
  <c r="G4" i="4" s="1"/>
  <c r="X15" i="2"/>
  <c r="X14" i="2"/>
  <c r="X13" i="2"/>
  <c r="X12" i="2"/>
  <c r="X11" i="2"/>
  <c r="X10" i="2"/>
  <c r="X9" i="2"/>
  <c r="X8" i="2"/>
  <c r="X7" i="2"/>
  <c r="X6" i="2"/>
  <c r="X15" i="3"/>
  <c r="X14" i="3"/>
  <c r="X13" i="3"/>
  <c r="X12" i="3"/>
  <c r="X11" i="3"/>
  <c r="X10" i="3"/>
  <c r="X9" i="3"/>
  <c r="X8" i="3"/>
  <c r="X7" i="3"/>
  <c r="X6" i="3"/>
  <c r="X15" i="5"/>
  <c r="X14" i="5"/>
  <c r="X13" i="5"/>
  <c r="X12" i="5"/>
  <c r="X11" i="5"/>
  <c r="X10" i="5"/>
  <c r="X9" i="5"/>
  <c r="X8" i="5"/>
  <c r="X7" i="5"/>
  <c r="X6" i="5"/>
  <c r="X7" i="6"/>
  <c r="X8" i="6"/>
  <c r="X9" i="6"/>
  <c r="X10" i="6"/>
  <c r="X11" i="6"/>
  <c r="X12" i="6"/>
  <c r="X13" i="6"/>
  <c r="X14" i="6"/>
  <c r="X15" i="6"/>
  <c r="X6" i="6"/>
  <c r="C8" i="4"/>
  <c r="Q15" i="6"/>
  <c r="Q13" i="6"/>
  <c r="Q10" i="6"/>
  <c r="Q8" i="6"/>
  <c r="Q14" i="6"/>
  <c r="Q12" i="6"/>
  <c r="Q11" i="6"/>
  <c r="Q9" i="6"/>
  <c r="Q7" i="6"/>
  <c r="Q6" i="6"/>
  <c r="C21" i="4"/>
  <c r="S15" i="6"/>
  <c r="S14" i="6"/>
  <c r="S13" i="6"/>
  <c r="S12" i="6"/>
  <c r="S11" i="6"/>
  <c r="S10" i="6"/>
  <c r="S7" i="6"/>
  <c r="S8" i="6"/>
  <c r="S6" i="6"/>
  <c r="S9" i="6"/>
  <c r="X17" i="7" l="1"/>
  <c r="E23" i="7"/>
  <c r="G10" i="4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E24" i="6"/>
  <c r="E23" i="6"/>
  <c r="J6" i="6"/>
  <c r="I6" i="6"/>
  <c r="H6" i="6"/>
  <c r="S15" i="5"/>
  <c r="S14" i="5"/>
  <c r="Q15" i="5"/>
  <c r="Q14" i="5"/>
  <c r="Q7" i="5"/>
  <c r="Q10" i="3"/>
  <c r="E23" i="5"/>
  <c r="C7" i="4"/>
  <c r="E24" i="5"/>
  <c r="C20" i="4"/>
  <c r="Q12" i="5"/>
  <c r="Q10" i="5"/>
  <c r="Q9" i="5"/>
  <c r="Q6" i="5"/>
  <c r="Q11" i="5"/>
  <c r="Q8" i="5"/>
  <c r="S9" i="5"/>
  <c r="S10" i="5"/>
  <c r="S11" i="5"/>
  <c r="S12" i="5"/>
  <c r="S13" i="5"/>
  <c r="S8" i="5"/>
  <c r="S7" i="5"/>
  <c r="S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Q15" i="3"/>
  <c r="S15" i="3"/>
  <c r="Q12" i="3"/>
  <c r="Q11" i="3"/>
  <c r="S12" i="3"/>
  <c r="S14" i="3"/>
  <c r="S13" i="3"/>
  <c r="Q14" i="3"/>
  <c r="S11" i="3"/>
  <c r="Q13" i="3"/>
  <c r="E24" i="3"/>
  <c r="C19" i="4"/>
  <c r="E10" i="4"/>
  <c r="E23" i="4"/>
  <c r="C24" i="4" s="1"/>
  <c r="E23" i="3"/>
  <c r="C6" i="4"/>
  <c r="S10" i="3"/>
  <c r="S9" i="3"/>
  <c r="S7" i="3"/>
  <c r="S8" i="3"/>
  <c r="Q9" i="3"/>
  <c r="P8" i="3"/>
  <c r="Q8" i="3"/>
  <c r="Q7" i="3"/>
  <c r="P7" i="3"/>
  <c r="S6" i="3"/>
  <c r="Q6" i="3"/>
  <c r="C18" i="4"/>
  <c r="J15" i="3"/>
  <c r="I15" i="3"/>
  <c r="H15" i="3"/>
  <c r="J14" i="3"/>
  <c r="I14" i="3"/>
  <c r="H14" i="3"/>
  <c r="D11" i="3"/>
  <c r="H10" i="3"/>
  <c r="I10" i="3"/>
  <c r="J10" i="3"/>
  <c r="Q13" i="2"/>
  <c r="S13" i="2"/>
  <c r="P13" i="2"/>
  <c r="S12" i="2"/>
  <c r="Q12" i="2"/>
  <c r="S11" i="2"/>
  <c r="S10" i="2"/>
  <c r="Q10" i="2"/>
  <c r="Q9" i="2"/>
  <c r="Q6" i="1"/>
  <c r="E23" i="1" s="1"/>
  <c r="C4" i="4" s="1"/>
  <c r="S9" i="2"/>
  <c r="S8" i="2"/>
  <c r="Q8" i="2"/>
  <c r="S7" i="2"/>
  <c r="R7" i="2"/>
  <c r="S6" i="2"/>
  <c r="Q6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E23" i="2"/>
  <c r="C5" i="4" s="1"/>
  <c r="Q15" i="1"/>
  <c r="J15" i="1"/>
  <c r="I15" i="1"/>
  <c r="H15" i="1"/>
  <c r="Q14" i="1"/>
  <c r="S13" i="1"/>
  <c r="J14" i="1"/>
  <c r="I14" i="1"/>
  <c r="H14" i="1"/>
  <c r="H13" i="1"/>
  <c r="I13" i="1"/>
  <c r="J13" i="1"/>
  <c r="S6" i="1"/>
  <c r="E24" i="1"/>
  <c r="C17" i="4" s="1"/>
  <c r="S7" i="1"/>
  <c r="S8" i="1"/>
  <c r="S9" i="1"/>
  <c r="S10" i="1"/>
  <c r="S11" i="1"/>
  <c r="S12" i="1"/>
  <c r="Q8" i="1"/>
  <c r="Q10" i="1"/>
  <c r="Q11" i="1"/>
  <c r="Q12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  <c r="C23" i="4" l="1"/>
  <c r="C25" i="4" s="1"/>
  <c r="C10" i="4"/>
  <c r="C12" i="4" s="1"/>
</calcChain>
</file>

<file path=xl/sharedStrings.xml><?xml version="1.0" encoding="utf-8"?>
<sst xmlns="http://schemas.openxmlformats.org/spreadsheetml/2006/main" count="516" uniqueCount="159">
  <si>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</si>
  <si>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</si>
  <si>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</si>
  <si>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</si>
  <si>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</si>
  <si>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</si>
  <si>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</si>
  <si>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</si>
  <si>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</si>
  <si>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</si>
  <si>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</si>
  <si>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</si>
  <si>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</si>
  <si>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</si>
  <si>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</si>
  <si>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</si>
  <si>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</si>
  <si>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</si>
  <si>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</si>
  <si>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</si>
  <si>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</si>
  <si>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</si>
  <si>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</si>
  <si>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</si>
  <si>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</si>
  <si>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</si>
  <si>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</si>
  <si>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</si>
  <si>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</si>
  <si>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</si>
  <si>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</si>
  <si>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</si>
  <si>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</si>
  <si>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</si>
  <si>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</si>
  <si>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</si>
  <si>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</si>
  <si>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</si>
  <si>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</si>
  <si>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</si>
  <si>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</si>
  <si>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</si>
  <si>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</si>
  <si>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</si>
  <si>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</si>
  <si>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</si>
  <si>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</si>
  <si>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</si>
  <si>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</si>
  <si>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</si>
  <si>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</si>
  <si>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</si>
  <si>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</si>
  <si>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</si>
  <si>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</si>
  <si>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</si>
  <si>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</si>
  <si>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</si>
  <si>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</si>
  <si>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</si>
  <si>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</si>
  <si>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</si>
  <si>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</si>
  <si>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</si>
  <si>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</si>
  <si>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</si>
  <si>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</si>
  <si>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</si>
  <si>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</si>
  <si>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</si>
  <si>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</si>
  <si>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</si>
  <si>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</si>
  <si>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</si>
  <si>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</si>
  <si>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</si>
  <si>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</si>
  <si>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0-2</t>
  </si>
  <si>
    <t>Back West Ham</t>
  </si>
  <si>
    <t>Back Southampton</t>
  </si>
  <si>
    <t>Lay United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</si>
  <si>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</si>
  <si>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</si>
  <si>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</si>
  <si>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</si>
  <si>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</si>
  <si>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</si>
  <si>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</si>
  <si>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</si>
  <si>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</si>
  <si>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</si>
  <si>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</si>
  <si>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</si>
  <si>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</si>
  <si>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</si>
  <si>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</si>
  <si>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</si>
  <si>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</si>
  <si>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</si>
  <si>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</si>
  <si>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</si>
  <si>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</si>
  <si>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</si>
  <si>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</si>
  <si>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</si>
  <si>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</si>
  <si>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</si>
  <si>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</si>
  <si>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</si>
  <si>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</si>
  <si>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</si>
  <si>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</si>
  <si>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</si>
  <si>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</si>
  <si>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</si>
  <si>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</si>
  <si>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</si>
  <si>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</si>
  <si>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</si>
  <si>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</si>
  <si>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</si>
  <si>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</si>
  <si>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</si>
  <si>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</si>
  <si>
    <t>2-2</t>
  </si>
  <si>
    <t>5-4</t>
  </si>
  <si>
    <t>ROI</t>
  </si>
  <si>
    <t>Risked Amount (Match Bets)</t>
  </si>
  <si>
    <t>Strike Rate</t>
  </si>
  <si>
    <t>Winning Bets (Match Bets)</t>
  </si>
  <si>
    <t>Winning Bets (CS)</t>
  </si>
  <si>
    <t>Winning Bets (MB)</t>
  </si>
  <si>
    <t>Summary - Discretionary Match Bets</t>
  </si>
  <si>
    <t>Summary - Correct Score Predictions</t>
  </si>
  <si>
    <t>Man City v Chelsea</t>
  </si>
  <si>
    <t>Back City</t>
  </si>
  <si>
    <t>Crystal Palace v Southampton</t>
  </si>
  <si>
    <t>Stoke v Burnley</t>
  </si>
  <si>
    <t>Sunderland v Leicester</t>
  </si>
  <si>
    <t>Tottenham v Swansea</t>
  </si>
  <si>
    <t>West Brom v Watford</t>
  </si>
  <si>
    <t>West Ham v Arsenal</t>
  </si>
  <si>
    <t>Bournemouth v Liverpool</t>
  </si>
  <si>
    <t>Everton v Man United</t>
  </si>
  <si>
    <t>Middlesbrough v Hull City</t>
  </si>
  <si>
    <t>TBA</t>
  </si>
  <si>
    <t>Lay Stoke</t>
  </si>
  <si>
    <t>Lay Tottenham</t>
  </si>
  <si>
    <t>Watford v Everton</t>
  </si>
  <si>
    <t>Arsenal v Stoke</t>
  </si>
  <si>
    <t>Burnley v Bournemouth</t>
  </si>
  <si>
    <t>Hull v Crystal Palace</t>
  </si>
  <si>
    <t>Swansea v Sunderland</t>
  </si>
  <si>
    <t>Leicester v Man City</t>
  </si>
  <si>
    <t>Chelsea v West Brom</t>
  </si>
  <si>
    <t>Man Utd v Spurs</t>
  </si>
  <si>
    <t>Southampton v Middlesbrough</t>
  </si>
  <si>
    <t>Liverpool v West Ham</t>
  </si>
  <si>
    <t>Lay Southampton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</si>
</sst>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£-2]\ #,##0.00_);[Red]\([$£-2]\ 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5" xfId="0" applyFont="1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3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A67EEA-E992-4E67-9BDF-D583DCF1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E724AF-ABC6-4C6C-B5BB-C421BCAA9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D40382-F3E4-4DCD-9452-BA4CBAA9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1B44B-2C40-4126-9B9A-AED8871D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3744E-742B-47A2-88F4-372D2733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37679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workbookViewId="0">
      <selection activeCell="I17" sqref="I17"/>
    </sheetView>
  </sheetViews>
  <sheetFormatPr defaultRowHeight="15" x14ac:dyDescent="0.25"/>
  <cols>
    <col min="1" max="1" width="1.7109375" customWidth="1"/>
    <col min="2" max="2" width="22.5703125" style="56" customWidth="1"/>
    <col min="3" max="4" width="20.85546875" customWidth="1"/>
    <col min="5" max="5" width="22.7109375" bestFit="1" customWidth="1"/>
    <col min="6" max="6" width="0.42578125" customWidth="1"/>
    <col min="7" max="7" width="16.28515625" hidden="1" customWidth="1"/>
    <col min="8" max="8" width="22.7109375" bestFit="1" customWidth="1"/>
    <col min="9" max="9" width="22.7109375" customWidth="1"/>
    <col min="10" max="10" width="19.140625" bestFit="1" customWidth="1"/>
    <col min="15" max="15" width="10.85546875" bestFit="1" customWidth="1"/>
  </cols>
  <sheetData>
    <row r="1" spans="2:15" ht="6.75" customHeight="1" thickBot="1" x14ac:dyDescent="0.3"/>
    <row r="2" spans="2:15" ht="19.5" thickBot="1" x14ac:dyDescent="0.35">
      <c r="B2" s="66" t="s">
        <v>132</v>
      </c>
      <c r="C2" s="67"/>
      <c r="D2" s="67"/>
      <c r="E2" s="67"/>
      <c r="F2" s="67"/>
      <c r="G2" s="67"/>
      <c r="N2" s="77"/>
      <c r="O2" s="78"/>
    </row>
    <row r="3" spans="2:15" s="57" customFormat="1" ht="15.75" x14ac:dyDescent="0.25">
      <c r="B3" s="69"/>
      <c r="C3" s="64" t="s">
        <v>82</v>
      </c>
      <c r="D3" s="64" t="s">
        <v>131</v>
      </c>
      <c r="E3" s="64" t="s">
        <v>84</v>
      </c>
      <c r="F3" s="64"/>
      <c r="G3" s="64"/>
      <c r="N3" s="79"/>
      <c r="O3" s="80"/>
    </row>
    <row r="4" spans="2:15" ht="15.75" x14ac:dyDescent="0.25">
      <c r="B4" s="71" t="s">
        <v>81</v>
      </c>
      <c r="C4" s="65">
        <f>'14 to 17 Oct 16'!E23</f>
        <v>-7.0600000000000005</v>
      </c>
      <c r="D4" s="65">
        <f>'14 to 17 Oct 16'!E28</f>
        <v>1</v>
      </c>
      <c r="E4" s="65">
        <v>7</v>
      </c>
      <c r="F4" s="65"/>
      <c r="G4" s="65">
        <f>'14 to 17 Oct 16'!X17</f>
        <v>16.45</v>
      </c>
      <c r="N4" s="79"/>
      <c r="O4" s="81"/>
    </row>
    <row r="5" spans="2:15" ht="15.75" x14ac:dyDescent="0.25">
      <c r="B5" s="71" t="s">
        <v>86</v>
      </c>
      <c r="C5" s="65">
        <f>'21 to 24 Oct 16'!E23</f>
        <v>-3.3000000000000003</v>
      </c>
      <c r="D5" s="65">
        <f>'21 to 24 Oct 16'!E28</f>
        <v>2</v>
      </c>
      <c r="E5" s="65">
        <v>6</v>
      </c>
      <c r="F5" s="65"/>
      <c r="G5" s="65">
        <f>'21 to 24 Oct 16'!X17</f>
        <v>16.75</v>
      </c>
      <c r="N5" s="79"/>
      <c r="O5" s="80"/>
    </row>
    <row r="6" spans="2:15" x14ac:dyDescent="0.25">
      <c r="B6" s="71" t="s">
        <v>87</v>
      </c>
      <c r="C6" s="65">
        <f>'05 to 07 Nov 2016'!E23</f>
        <v>8.1600000000000019</v>
      </c>
      <c r="D6" s="65">
        <f>'05 to 07 Nov 2016'!E28</f>
        <v>3</v>
      </c>
      <c r="E6" s="65">
        <f>COUNTIF('05 to 07 Nov 2016'!M5:M14,"&lt;&gt;"&amp;"No Bet")</f>
        <v>10</v>
      </c>
      <c r="F6" s="65"/>
      <c r="G6" s="65">
        <f>'05 to 07 Nov 2016'!X17</f>
        <v>20.759999999999998</v>
      </c>
    </row>
    <row r="7" spans="2:15" ht="15.75" x14ac:dyDescent="0.25">
      <c r="B7" s="71" t="s">
        <v>109</v>
      </c>
      <c r="C7" s="65">
        <f>'19 to 21 Nov 2016'!E23</f>
        <v>-10.23</v>
      </c>
      <c r="D7" s="65">
        <f>'19 to 21 Nov 2016'!E28</f>
        <v>2</v>
      </c>
      <c r="E7" s="65">
        <f>COUNTIF('19 to 21 Nov 2016'!M6:M15,"&lt;&gt;"&amp;"No Bet")</f>
        <v>9</v>
      </c>
      <c r="F7" s="65"/>
      <c r="G7" s="65">
        <f>'19 to 21 Nov 2016'!X17</f>
        <v>19.46</v>
      </c>
      <c r="N7" s="79"/>
      <c r="O7" s="83"/>
    </row>
    <row r="8" spans="2:15" ht="15.75" x14ac:dyDescent="0.25">
      <c r="B8" s="71" t="s">
        <v>120</v>
      </c>
      <c r="C8" s="65">
        <f>'26 to 27 Nov 2016'!E23</f>
        <v>4.05</v>
      </c>
      <c r="D8" s="65">
        <f>'26 to 27 Nov 2016'!E28</f>
        <v>5</v>
      </c>
      <c r="E8" s="65">
        <f>COUNTIF('26 to 27 Nov 2016'!M7:M16,"&lt;&gt;"&amp;"No Bet")</f>
        <v>10</v>
      </c>
      <c r="F8" s="65"/>
      <c r="G8" s="65">
        <f>'26 to 27 Nov 2016'!X17</f>
        <v>19.689999999999998</v>
      </c>
      <c r="N8" s="79"/>
      <c r="O8" s="82"/>
    </row>
    <row r="9" spans="2:15" ht="15.75" x14ac:dyDescent="0.25">
      <c r="B9" s="71"/>
      <c r="C9" s="65"/>
      <c r="D9" s="65"/>
      <c r="E9" s="65"/>
      <c r="F9" s="65"/>
      <c r="G9" s="65"/>
      <c r="N9" s="79"/>
      <c r="O9" s="82"/>
    </row>
    <row r="10" spans="2:15" ht="15.75" x14ac:dyDescent="0.25">
      <c r="B10" s="71" t="s">
        <v>88</v>
      </c>
      <c r="C10" s="65">
        <f>SUM(C4:C9)</f>
        <v>-8.379999999999999</v>
      </c>
      <c r="D10" s="65">
        <f>SUM(D4:D9)</f>
        <v>13</v>
      </c>
      <c r="E10" s="65">
        <f>SUM(E4:E9)</f>
        <v>42</v>
      </c>
      <c r="F10" s="65"/>
      <c r="G10" s="65">
        <f>SUM(G4:G9)</f>
        <v>93.11</v>
      </c>
      <c r="N10" s="79"/>
      <c r="O10" s="83"/>
    </row>
    <row r="11" spans="2:15" ht="16.5" thickBot="1" x14ac:dyDescent="0.3">
      <c r="B11" s="71" t="s">
        <v>128</v>
      </c>
      <c r="C11" s="74">
        <f>D10/E10</f>
        <v>0.30952380952380953</v>
      </c>
      <c r="D11" s="65"/>
      <c r="E11" s="65"/>
      <c r="F11" s="65"/>
      <c r="G11" s="65"/>
      <c r="N11" s="79"/>
      <c r="O11" s="83"/>
    </row>
    <row r="12" spans="2:15" ht="15.75" thickBot="1" x14ac:dyDescent="0.3">
      <c r="B12" s="73" t="s">
        <v>126</v>
      </c>
      <c r="C12" s="74">
        <f>C10/G10</f>
        <v>-9.0001073998496398E-2</v>
      </c>
      <c r="D12" s="74"/>
      <c r="E12" s="74"/>
      <c r="F12" s="74"/>
      <c r="G12" s="75"/>
    </row>
    <row r="14" spans="2:15" ht="15.75" thickBot="1" x14ac:dyDescent="0.3"/>
    <row r="15" spans="2:15" ht="18.75" x14ac:dyDescent="0.3">
      <c r="B15" s="66" t="s">
        <v>133</v>
      </c>
      <c r="C15" s="67"/>
      <c r="D15" s="84"/>
      <c r="E15" s="68"/>
    </row>
    <row r="16" spans="2:15" x14ac:dyDescent="0.25">
      <c r="B16" s="69"/>
      <c r="C16" s="64" t="s">
        <v>83</v>
      </c>
      <c r="D16" s="85" t="s">
        <v>130</v>
      </c>
      <c r="E16" s="70" t="s">
        <v>85</v>
      </c>
    </row>
    <row r="17" spans="2:5" x14ac:dyDescent="0.25">
      <c r="B17" s="71" t="s">
        <v>81</v>
      </c>
      <c r="C17" s="65">
        <f>'14 to 17 Oct 16'!E24</f>
        <v>-10</v>
      </c>
      <c r="D17" s="86">
        <f>'14 to 17 Oct 16'!E29</f>
        <v>0</v>
      </c>
      <c r="E17" s="72">
        <v>10</v>
      </c>
    </row>
    <row r="18" spans="2:5" x14ac:dyDescent="0.25">
      <c r="B18" s="71" t="s">
        <v>86</v>
      </c>
      <c r="C18" s="65">
        <f>-8</f>
        <v>-8</v>
      </c>
      <c r="D18" s="86">
        <f>'21 to 24 Oct 16'!E29</f>
        <v>0</v>
      </c>
      <c r="E18" s="72">
        <v>8</v>
      </c>
    </row>
    <row r="19" spans="2:5" x14ac:dyDescent="0.25">
      <c r="B19" s="71" t="s">
        <v>87</v>
      </c>
      <c r="C19" s="65">
        <f>'05 to 07 Nov 2016'!E24</f>
        <v>5.68</v>
      </c>
      <c r="D19" s="86">
        <f>'05 to 07 Nov 2016'!E29</f>
        <v>2</v>
      </c>
      <c r="E19" s="72">
        <v>10</v>
      </c>
    </row>
    <row r="20" spans="2:5" x14ac:dyDescent="0.25">
      <c r="B20" s="71" t="s">
        <v>109</v>
      </c>
      <c r="C20" s="65">
        <f>'19 to 21 Nov 2016'!E24</f>
        <v>13.139999999999999</v>
      </c>
      <c r="D20" s="86">
        <f>'19 to 21 Nov 2016'!E29</f>
        <v>3</v>
      </c>
      <c r="E20" s="72">
        <v>8</v>
      </c>
    </row>
    <row r="21" spans="2:5" x14ac:dyDescent="0.25">
      <c r="B21" s="71" t="s">
        <v>120</v>
      </c>
      <c r="C21" s="65">
        <f>'26 to 27 Nov 2016'!E24</f>
        <v>6.2499999999999991</v>
      </c>
      <c r="D21" s="86">
        <f>'26 to 27 Nov 2016'!E29</f>
        <v>2</v>
      </c>
      <c r="E21" s="72">
        <v>10</v>
      </c>
    </row>
    <row r="22" spans="2:5" x14ac:dyDescent="0.25">
      <c r="B22" s="71"/>
      <c r="C22" s="65"/>
      <c r="D22" s="86"/>
      <c r="E22" s="72"/>
    </row>
    <row r="23" spans="2:5" x14ac:dyDescent="0.25">
      <c r="B23" s="71" t="s">
        <v>88</v>
      </c>
      <c r="C23" s="65">
        <f>SUM(C17:C22)</f>
        <v>7.0699999999999976</v>
      </c>
      <c r="D23" s="65">
        <f>SUM(D17:D22)</f>
        <v>7</v>
      </c>
      <c r="E23" s="72">
        <f>SUM(E17:E22)</f>
        <v>46</v>
      </c>
    </row>
    <row r="24" spans="2:5" ht="15.75" thickBot="1" x14ac:dyDescent="0.3">
      <c r="B24" s="71" t="s">
        <v>128</v>
      </c>
      <c r="C24" s="74">
        <f>D23/E23</f>
        <v>0.15217391304347827</v>
      </c>
      <c r="D24" s="86"/>
      <c r="E24" s="72"/>
    </row>
    <row r="25" spans="2:5" ht="15.75" thickBot="1" x14ac:dyDescent="0.3">
      <c r="B25" s="73" t="s">
        <v>126</v>
      </c>
      <c r="C25" s="74">
        <f>C23/E23</f>
        <v>0.15369565217391298</v>
      </c>
      <c r="D25" s="87"/>
      <c r="E25" s="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zoomScale="93" zoomScaleNormal="93" zoomScalePageLayoutView="93" workbookViewId="0">
      <selection activeCell="A15" sqref="A15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5703125" style="3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88" t="s">
        <v>4</v>
      </c>
      <c r="D3" s="88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148</v>
      </c>
      <c r="D6" s="15" t="s">
        <v>2</v>
      </c>
      <c r="E6" s="11">
        <v>0.35</v>
      </c>
      <c r="F6" s="11">
        <v>0.28000000000000003</v>
      </c>
      <c r="G6" s="11">
        <v>0.37</v>
      </c>
      <c r="H6" s="13">
        <f t="shared" ref="H6:J15" si="0">(1/E6)</f>
        <v>2.8571428571428572</v>
      </c>
      <c r="I6" s="13">
        <f t="shared" si="0"/>
        <v>3.5714285714285712</v>
      </c>
      <c r="J6" s="14">
        <f t="shared" si="0"/>
        <v>2.7027027027027026</v>
      </c>
      <c r="L6" s="22">
        <v>7.4</v>
      </c>
      <c r="M6" s="23" t="s">
        <v>123</v>
      </c>
      <c r="N6" s="24">
        <v>3.15</v>
      </c>
      <c r="P6" s="39"/>
      <c r="Q6" s="43"/>
      <c r="R6" s="59"/>
      <c r="S6" s="46"/>
      <c r="X6" s="2" t="str">
        <f>IF(ISBLANK(P6),"",ROUND(IF(LEFT(M6,3)="Lay",(N6-1)*$E$21,$E$21),2))</f>
        <v/>
      </c>
    </row>
    <row r="7" spans="2:24" x14ac:dyDescent="0.25">
      <c r="B7" s="9">
        <v>42707</v>
      </c>
      <c r="C7" s="7" t="s">
        <v>149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9.1999999999999993</v>
      </c>
      <c r="M7" s="23" t="s">
        <v>35</v>
      </c>
      <c r="N7" s="24"/>
      <c r="P7" s="39"/>
      <c r="Q7" s="43"/>
      <c r="R7" s="59"/>
      <c r="S7" s="46"/>
      <c r="X7" s="2" t="str">
        <f t="shared" ref="X7:X15" si="1">IF(ISBLANK(P7),"",ROUND(IF(LEFT(M7,3)="Lay",(N7-1)*$E$21,$E$21),2))</f>
        <v/>
      </c>
    </row>
    <row r="8" spans="2:24" x14ac:dyDescent="0.25">
      <c r="B8" s="9">
        <v>42707</v>
      </c>
      <c r="C8" s="7" t="s">
        <v>150</v>
      </c>
      <c r="D8" s="10" t="s">
        <v>2</v>
      </c>
      <c r="E8" s="11">
        <v>0.32</v>
      </c>
      <c r="F8" s="11">
        <v>0.28999999999999998</v>
      </c>
      <c r="G8" s="11">
        <v>0.39</v>
      </c>
      <c r="H8" s="13">
        <f t="shared" si="0"/>
        <v>3.125</v>
      </c>
      <c r="I8" s="13">
        <f t="shared" si="0"/>
        <v>3.4482758620689657</v>
      </c>
      <c r="J8" s="14">
        <f t="shared" si="0"/>
        <v>2.5641025641025639</v>
      </c>
      <c r="L8" s="22">
        <v>7.4</v>
      </c>
      <c r="M8" s="23" t="s">
        <v>76</v>
      </c>
      <c r="N8" s="24">
        <v>3.5</v>
      </c>
      <c r="P8" s="39"/>
      <c r="Q8" s="43"/>
      <c r="R8" s="59"/>
      <c r="S8" s="46"/>
      <c r="X8" s="2" t="str">
        <f t="shared" si="1"/>
        <v/>
      </c>
    </row>
    <row r="9" spans="2:24" x14ac:dyDescent="0.25">
      <c r="B9" s="9">
        <v>42707</v>
      </c>
      <c r="C9" s="7" t="s">
        <v>151</v>
      </c>
      <c r="D9" s="10" t="s">
        <v>2</v>
      </c>
      <c r="E9" s="11">
        <v>0.26</v>
      </c>
      <c r="F9" s="11">
        <v>0.27</v>
      </c>
      <c r="G9" s="11">
        <v>0.48</v>
      </c>
      <c r="H9" s="13">
        <f t="shared" si="0"/>
        <v>3.8461538461538458</v>
      </c>
      <c r="I9" s="13">
        <f t="shared" si="0"/>
        <v>3.7037037037037033</v>
      </c>
      <c r="J9" s="14">
        <f t="shared" si="0"/>
        <v>2.0833333333333335</v>
      </c>
      <c r="L9" s="22">
        <v>7.2</v>
      </c>
      <c r="M9" s="23" t="s">
        <v>23</v>
      </c>
      <c r="N9" s="24">
        <v>2.38</v>
      </c>
      <c r="P9" s="39"/>
      <c r="Q9" s="43"/>
      <c r="R9" s="58"/>
      <c r="S9" s="46"/>
      <c r="X9" s="2" t="str">
        <f t="shared" si="1"/>
        <v/>
      </c>
    </row>
    <row r="10" spans="2:24" x14ac:dyDescent="0.25">
      <c r="B10" s="9">
        <v>42707</v>
      </c>
      <c r="C10" s="7" t="s">
        <v>152</v>
      </c>
      <c r="D10" s="10" t="s">
        <v>2</v>
      </c>
      <c r="E10" s="11">
        <v>0.45</v>
      </c>
      <c r="F10" s="11">
        <v>0.27</v>
      </c>
      <c r="G10" s="11">
        <v>0.28000000000000003</v>
      </c>
      <c r="H10" s="13">
        <f t="shared" si="0"/>
        <v>2.2222222222222223</v>
      </c>
      <c r="I10" s="13">
        <f t="shared" si="0"/>
        <v>3.7037037037037033</v>
      </c>
      <c r="J10" s="14">
        <f t="shared" si="0"/>
        <v>3.5714285714285712</v>
      </c>
      <c r="L10" s="22">
        <v>8</v>
      </c>
      <c r="M10" s="23" t="s">
        <v>35</v>
      </c>
      <c r="N10" s="24"/>
      <c r="P10" s="39"/>
      <c r="Q10" s="43"/>
      <c r="R10" s="58"/>
      <c r="S10" s="46"/>
      <c r="X10" s="2" t="str">
        <f t="shared" si="1"/>
        <v/>
      </c>
    </row>
    <row r="11" spans="2:24" x14ac:dyDescent="0.25">
      <c r="B11" s="9">
        <v>42707</v>
      </c>
      <c r="C11" s="7" t="s">
        <v>153</v>
      </c>
      <c r="D11" s="10" t="s">
        <v>2</v>
      </c>
      <c r="E11" s="11">
        <v>0.32</v>
      </c>
      <c r="F11" s="11">
        <v>0.25</v>
      </c>
      <c r="G11" s="11">
        <v>0.43</v>
      </c>
      <c r="H11" s="13">
        <f t="shared" si="0"/>
        <v>3.125</v>
      </c>
      <c r="I11" s="13">
        <f t="shared" si="0"/>
        <v>4</v>
      </c>
      <c r="J11" s="14">
        <f t="shared" si="0"/>
        <v>2.3255813953488373</v>
      </c>
      <c r="L11" s="22">
        <v>9.1999999999999993</v>
      </c>
      <c r="M11" s="23" t="s">
        <v>96</v>
      </c>
      <c r="N11" s="24">
        <v>1.74</v>
      </c>
      <c r="P11" s="39"/>
      <c r="Q11" s="43"/>
      <c r="R11" s="58"/>
      <c r="S11" s="46"/>
      <c r="X11" s="2" t="str">
        <f t="shared" si="1"/>
        <v/>
      </c>
    </row>
    <row r="12" spans="2:24" x14ac:dyDescent="0.25">
      <c r="B12" s="9">
        <v>42707</v>
      </c>
      <c r="C12" s="7" t="s">
        <v>154</v>
      </c>
      <c r="D12" s="15" t="s">
        <v>44</v>
      </c>
      <c r="E12" s="11">
        <v>0.69</v>
      </c>
      <c r="F12" s="11">
        <v>0.2</v>
      </c>
      <c r="G12" s="11">
        <v>0.11</v>
      </c>
      <c r="H12" s="13">
        <f t="shared" si="0"/>
        <v>1.4492753623188408</v>
      </c>
      <c r="I12" s="13">
        <f t="shared" si="0"/>
        <v>5</v>
      </c>
      <c r="J12" s="14">
        <f t="shared" si="0"/>
        <v>9.0909090909090917</v>
      </c>
      <c r="L12" s="22">
        <v>8</v>
      </c>
      <c r="M12" s="23" t="s">
        <v>13</v>
      </c>
      <c r="N12" s="24">
        <v>1.3</v>
      </c>
      <c r="P12" s="39"/>
      <c r="Q12" s="43"/>
      <c r="R12" s="58"/>
      <c r="S12" s="46"/>
      <c r="X12" s="2" t="str">
        <f t="shared" si="1"/>
        <v/>
      </c>
    </row>
    <row r="13" spans="2:24" x14ac:dyDescent="0.25">
      <c r="B13" s="9">
        <v>42708</v>
      </c>
      <c r="C13" s="7" t="s">
        <v>155</v>
      </c>
      <c r="D13" s="10" t="s">
        <v>2</v>
      </c>
      <c r="E13" s="11">
        <v>0.35</v>
      </c>
      <c r="F13" s="11">
        <v>0.3</v>
      </c>
      <c r="G13" s="11">
        <v>0.35</v>
      </c>
      <c r="H13" s="13">
        <f t="shared" si="0"/>
        <v>2.8571428571428572</v>
      </c>
      <c r="I13" s="13">
        <f t="shared" si="0"/>
        <v>3.3333333333333335</v>
      </c>
      <c r="J13" s="14">
        <f t="shared" si="0"/>
        <v>2.8571428571428572</v>
      </c>
      <c r="L13" s="22">
        <v>7.4</v>
      </c>
      <c r="M13" s="23" t="s">
        <v>80</v>
      </c>
      <c r="N13" s="24">
        <v>2.2999999999999998</v>
      </c>
      <c r="P13" s="39"/>
      <c r="Q13" s="43"/>
      <c r="R13" s="58"/>
      <c r="S13" s="46"/>
      <c r="X13" s="2" t="str">
        <f t="shared" si="1"/>
        <v/>
      </c>
    </row>
    <row r="14" spans="2:24" x14ac:dyDescent="0.25">
      <c r="B14" s="9">
        <v>42708</v>
      </c>
      <c r="C14" s="7" t="s">
        <v>156</v>
      </c>
      <c r="D14" s="15" t="s">
        <v>44</v>
      </c>
      <c r="E14" s="11">
        <v>0.46</v>
      </c>
      <c r="F14" s="11">
        <v>0.34</v>
      </c>
      <c r="G14" s="11">
        <v>0.2</v>
      </c>
      <c r="H14" s="13">
        <f t="shared" si="0"/>
        <v>2.1739130434782608</v>
      </c>
      <c r="I14" s="13">
        <f t="shared" si="0"/>
        <v>2.9411764705882351</v>
      </c>
      <c r="J14" s="14">
        <f t="shared" si="0"/>
        <v>5</v>
      </c>
      <c r="L14" s="22">
        <v>6.4</v>
      </c>
      <c r="M14" s="23" t="s">
        <v>158</v>
      </c>
      <c r="N14" s="24">
        <v>1.74</v>
      </c>
      <c r="P14" s="39"/>
      <c r="Q14" s="43"/>
      <c r="R14" s="58"/>
      <c r="S14" s="46"/>
      <c r="X14" s="2" t="str">
        <f t="shared" si="1"/>
        <v/>
      </c>
    </row>
    <row r="15" spans="2:24" x14ac:dyDescent="0.25">
      <c r="B15" s="9">
        <v>42708</v>
      </c>
      <c r="C15" s="7" t="s">
        <v>157</v>
      </c>
      <c r="D15" s="15" t="s">
        <v>19</v>
      </c>
      <c r="E15" s="11">
        <v>0.7</v>
      </c>
      <c r="F15" s="11">
        <v>0.17</v>
      </c>
      <c r="G15" s="11">
        <v>0.13</v>
      </c>
      <c r="H15" s="13">
        <f t="shared" si="0"/>
        <v>1.4285714285714286</v>
      </c>
      <c r="I15" s="13">
        <f t="shared" si="0"/>
        <v>5.8823529411764701</v>
      </c>
      <c r="J15" s="14">
        <f t="shared" si="0"/>
        <v>7.6923076923076916</v>
      </c>
      <c r="L15" s="22">
        <v>10.5</v>
      </c>
      <c r="M15" s="23" t="s">
        <v>64</v>
      </c>
      <c r="N15" s="24">
        <v>1.33</v>
      </c>
      <c r="P15" s="39"/>
      <c r="Q15" s="43"/>
      <c r="R15" s="58"/>
      <c r="S15" s="46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0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0</v>
      </c>
      <c r="S23" s="2"/>
    </row>
    <row r="24" spans="4:24" s="3" customFormat="1" x14ac:dyDescent="0.25">
      <c r="D24" s="4" t="s">
        <v>41</v>
      </c>
      <c r="E24" s="4">
        <f>SUM(S:S)</f>
        <v>0</v>
      </c>
      <c r="S24" s="2"/>
    </row>
    <row r="28" spans="4:24" x14ac:dyDescent="0.25">
      <c r="D28" s="3" t="s">
        <v>129</v>
      </c>
      <c r="E28" s="3">
        <f>COUNTIF(Q5:Q16,"&gt;0")</f>
        <v>0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A13" sqref="A13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5703125" style="3" bestFit="1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63" t="s">
        <v>4</v>
      </c>
      <c r="D3" s="63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134</v>
      </c>
      <c r="D6" s="15" t="s">
        <v>2</v>
      </c>
      <c r="E6" s="11">
        <v>0.5</v>
      </c>
      <c r="F6" s="11">
        <v>0.24</v>
      </c>
      <c r="G6" s="11">
        <v>0.26</v>
      </c>
      <c r="H6" s="13">
        <f t="shared" ref="H6:J15" si="0">(1/E6)</f>
        <v>2</v>
      </c>
      <c r="I6" s="13">
        <f t="shared" si="0"/>
        <v>4.166666666666667</v>
      </c>
      <c r="J6" s="14">
        <f t="shared" si="0"/>
        <v>3.8461538461538458</v>
      </c>
      <c r="L6" s="22">
        <v>7.8</v>
      </c>
      <c r="M6" s="23" t="s">
        <v>135</v>
      </c>
      <c r="N6" s="24">
        <v>2.2000000000000002</v>
      </c>
      <c r="P6" s="39"/>
      <c r="Q6" s="43"/>
      <c r="R6" s="59"/>
      <c r="S6" s="46"/>
      <c r="X6" s="2" t="str">
        <f>IF(ISBLANK(P6),"",ROUND(IF(LEFT(M6,3)="Lay",(N6-1)*$E$21,$E$21),2))</f>
        <v/>
      </c>
    </row>
    <row r="7" spans="2:24" x14ac:dyDescent="0.25">
      <c r="B7" s="9">
        <v>42707</v>
      </c>
      <c r="C7" s="7" t="s">
        <v>136</v>
      </c>
      <c r="D7" s="15" t="s">
        <v>2</v>
      </c>
      <c r="E7" s="11">
        <v>0.27</v>
      </c>
      <c r="F7" s="11">
        <v>0.28999999999999998</v>
      </c>
      <c r="G7" s="11">
        <v>0.44</v>
      </c>
      <c r="H7" s="13">
        <f t="shared" si="0"/>
        <v>3.7037037037037033</v>
      </c>
      <c r="I7" s="13">
        <f t="shared" si="0"/>
        <v>3.4482758620689657</v>
      </c>
      <c r="J7" s="14">
        <f t="shared" si="0"/>
        <v>2.2727272727272729</v>
      </c>
      <c r="L7" s="22">
        <v>7.4</v>
      </c>
      <c r="M7" s="23" t="s">
        <v>35</v>
      </c>
      <c r="N7" s="24"/>
      <c r="P7" s="39"/>
      <c r="Q7" s="43"/>
      <c r="R7" s="59"/>
      <c r="S7" s="46"/>
      <c r="X7" s="2" t="str">
        <f t="shared" ref="X7:X15" si="1">IF(ISBLANK(P7),"",ROUND(IF(LEFT(M7,3)="Lay",(N7-1)*$E$21,$E$21),2))</f>
        <v/>
      </c>
    </row>
    <row r="8" spans="2:24" x14ac:dyDescent="0.25">
      <c r="B8" s="9">
        <v>42707</v>
      </c>
      <c r="C8" s="7" t="s">
        <v>137</v>
      </c>
      <c r="D8" s="10" t="s">
        <v>44</v>
      </c>
      <c r="E8" s="11">
        <v>0.51</v>
      </c>
      <c r="F8" s="11">
        <v>0.28999999999999998</v>
      </c>
      <c r="G8" s="11">
        <v>0.2</v>
      </c>
      <c r="H8" s="13">
        <f t="shared" si="0"/>
        <v>1.9607843137254901</v>
      </c>
      <c r="I8" s="13">
        <f t="shared" si="0"/>
        <v>3.4482758620689657</v>
      </c>
      <c r="J8" s="14">
        <f t="shared" si="0"/>
        <v>5</v>
      </c>
      <c r="L8" s="22">
        <v>8</v>
      </c>
      <c r="M8" s="23" t="s">
        <v>146</v>
      </c>
      <c r="N8" s="24">
        <v>1.66</v>
      </c>
      <c r="P8" s="39"/>
      <c r="Q8" s="43"/>
      <c r="R8" s="59"/>
      <c r="S8" s="46"/>
      <c r="X8" s="2" t="str">
        <f t="shared" si="1"/>
        <v/>
      </c>
    </row>
    <row r="9" spans="2:24" x14ac:dyDescent="0.25">
      <c r="B9" s="9">
        <v>42707</v>
      </c>
      <c r="C9" s="7" t="s">
        <v>138</v>
      </c>
      <c r="D9" s="15" t="s">
        <v>2</v>
      </c>
      <c r="E9" s="11">
        <v>0.28000000000000003</v>
      </c>
      <c r="F9" s="11">
        <v>0.27</v>
      </c>
      <c r="G9" s="11">
        <v>0.45</v>
      </c>
      <c r="H9" s="13">
        <f t="shared" si="0"/>
        <v>3.5714285714285712</v>
      </c>
      <c r="I9" s="13">
        <f t="shared" si="0"/>
        <v>3.7037037037037033</v>
      </c>
      <c r="J9" s="14">
        <f t="shared" si="0"/>
        <v>2.2222222222222223</v>
      </c>
      <c r="L9" s="22">
        <v>7.4</v>
      </c>
      <c r="M9" s="23" t="s">
        <v>63</v>
      </c>
      <c r="N9" s="24">
        <v>2.36</v>
      </c>
      <c r="P9" s="39"/>
      <c r="Q9" s="43"/>
      <c r="R9" s="58"/>
      <c r="S9" s="46"/>
      <c r="X9" s="2" t="str">
        <f t="shared" si="1"/>
        <v/>
      </c>
    </row>
    <row r="10" spans="2:24" x14ac:dyDescent="0.25">
      <c r="B10" s="9">
        <v>42707</v>
      </c>
      <c r="C10" s="7" t="s">
        <v>139</v>
      </c>
      <c r="D10" s="15" t="s">
        <v>15</v>
      </c>
      <c r="E10" s="11">
        <v>0.69</v>
      </c>
      <c r="F10" s="11">
        <v>0.19</v>
      </c>
      <c r="G10" s="11">
        <v>0.11</v>
      </c>
      <c r="H10" s="13">
        <f t="shared" si="0"/>
        <v>1.4492753623188408</v>
      </c>
      <c r="I10" s="13">
        <f t="shared" si="0"/>
        <v>5.2631578947368425</v>
      </c>
      <c r="J10" s="14">
        <f t="shared" si="0"/>
        <v>9.0909090909090917</v>
      </c>
      <c r="L10" s="22">
        <v>8.6</v>
      </c>
      <c r="M10" s="23" t="s">
        <v>147</v>
      </c>
      <c r="N10" s="24">
        <v>1.37</v>
      </c>
      <c r="P10" s="39"/>
      <c r="Q10" s="43"/>
      <c r="R10" s="58"/>
      <c r="S10" s="46"/>
      <c r="X10" s="2" t="str">
        <f t="shared" si="1"/>
        <v/>
      </c>
    </row>
    <row r="11" spans="2:24" x14ac:dyDescent="0.25">
      <c r="B11" s="9">
        <v>42707</v>
      </c>
      <c r="C11" s="7" t="s">
        <v>140</v>
      </c>
      <c r="D11" s="10" t="s">
        <v>44</v>
      </c>
      <c r="E11" s="11">
        <v>0.45</v>
      </c>
      <c r="F11" s="11">
        <v>0.3</v>
      </c>
      <c r="G11" s="11">
        <v>0.26</v>
      </c>
      <c r="H11" s="13">
        <f t="shared" si="0"/>
        <v>2.2222222222222223</v>
      </c>
      <c r="I11" s="13">
        <f t="shared" si="0"/>
        <v>3.3333333333333335</v>
      </c>
      <c r="J11" s="14">
        <f t="shared" si="0"/>
        <v>3.8461538461538458</v>
      </c>
      <c r="L11" s="22">
        <v>7.4</v>
      </c>
      <c r="M11" s="23" t="s">
        <v>35</v>
      </c>
      <c r="N11" s="24"/>
      <c r="P11" s="39"/>
      <c r="Q11" s="43"/>
      <c r="R11" s="58"/>
      <c r="S11" s="46"/>
      <c r="X11" s="2" t="str">
        <f t="shared" si="1"/>
        <v/>
      </c>
    </row>
    <row r="12" spans="2:24" x14ac:dyDescent="0.25">
      <c r="B12" s="9">
        <v>42707</v>
      </c>
      <c r="C12" s="7" t="s">
        <v>141</v>
      </c>
      <c r="D12" s="15" t="s">
        <v>2</v>
      </c>
      <c r="E12" s="11">
        <v>0.22</v>
      </c>
      <c r="F12" s="11">
        <v>0.24</v>
      </c>
      <c r="G12" s="11">
        <v>0.54</v>
      </c>
      <c r="H12" s="13">
        <f t="shared" si="0"/>
        <v>4.5454545454545459</v>
      </c>
      <c r="I12" s="13">
        <f t="shared" si="0"/>
        <v>4.166666666666667</v>
      </c>
      <c r="J12" s="14">
        <f t="shared" si="0"/>
        <v>1.8518518518518516</v>
      </c>
      <c r="L12" s="22">
        <v>9.4</v>
      </c>
      <c r="M12" s="23" t="s">
        <v>78</v>
      </c>
      <c r="N12" s="24">
        <v>5</v>
      </c>
      <c r="P12" s="39"/>
      <c r="Q12" s="43"/>
      <c r="R12" s="58"/>
      <c r="S12" s="46"/>
      <c r="X12" s="2" t="str">
        <f t="shared" si="1"/>
        <v/>
      </c>
    </row>
    <row r="13" spans="2:24" x14ac:dyDescent="0.25">
      <c r="B13" s="9">
        <v>42708</v>
      </c>
      <c r="C13" s="7" t="s">
        <v>142</v>
      </c>
      <c r="D13" s="15" t="s">
        <v>90</v>
      </c>
      <c r="E13" s="11">
        <v>0.21</v>
      </c>
      <c r="F13" s="11">
        <v>0.22</v>
      </c>
      <c r="G13" s="11">
        <v>0.56999999999999995</v>
      </c>
      <c r="H13" s="13">
        <f t="shared" si="0"/>
        <v>4.7619047619047619</v>
      </c>
      <c r="I13" s="13">
        <f t="shared" si="0"/>
        <v>4.5454545454545459</v>
      </c>
      <c r="J13" s="14">
        <f t="shared" si="0"/>
        <v>1.7543859649122808</v>
      </c>
      <c r="L13" s="22">
        <v>9.4</v>
      </c>
      <c r="M13" s="23" t="s">
        <v>35</v>
      </c>
      <c r="N13" s="24"/>
      <c r="P13" s="39"/>
      <c r="Q13" s="43"/>
      <c r="R13" s="58"/>
      <c r="S13" s="46"/>
      <c r="X13" s="2" t="str">
        <f t="shared" si="1"/>
        <v/>
      </c>
    </row>
    <row r="14" spans="2:24" x14ac:dyDescent="0.25">
      <c r="B14" s="9">
        <v>42708</v>
      </c>
      <c r="C14" s="7" t="s">
        <v>143</v>
      </c>
      <c r="D14" s="15" t="s">
        <v>145</v>
      </c>
      <c r="E14" s="15" t="s">
        <v>145</v>
      </c>
      <c r="F14" s="15" t="s">
        <v>145</v>
      </c>
      <c r="G14" s="15" t="s">
        <v>145</v>
      </c>
      <c r="H14" s="13" t="e">
        <f t="shared" si="0"/>
        <v>#VALUE!</v>
      </c>
      <c r="I14" s="13" t="e">
        <f t="shared" si="0"/>
        <v>#VALUE!</v>
      </c>
      <c r="J14" s="14" t="e">
        <f t="shared" si="0"/>
        <v>#VALUE!</v>
      </c>
      <c r="L14" s="22"/>
      <c r="M14" s="23"/>
      <c r="N14" s="24"/>
      <c r="P14" s="39"/>
      <c r="Q14" s="43"/>
      <c r="R14" s="58"/>
      <c r="S14" s="46"/>
      <c r="X14" s="2" t="str">
        <f t="shared" si="1"/>
        <v/>
      </c>
    </row>
    <row r="15" spans="2:24" x14ac:dyDescent="0.25">
      <c r="B15" s="9">
        <v>42708</v>
      </c>
      <c r="C15" s="7" t="s">
        <v>144</v>
      </c>
      <c r="D15" s="15" t="s">
        <v>145</v>
      </c>
      <c r="E15" s="15" t="s">
        <v>145</v>
      </c>
      <c r="F15" s="15" t="s">
        <v>145</v>
      </c>
      <c r="G15" s="15" t="s">
        <v>145</v>
      </c>
      <c r="H15" s="13" t="e">
        <f t="shared" si="0"/>
        <v>#VALUE!</v>
      </c>
      <c r="I15" s="13" t="e">
        <f t="shared" si="0"/>
        <v>#VALUE!</v>
      </c>
      <c r="J15" s="14" t="e">
        <f t="shared" si="0"/>
        <v>#VALUE!</v>
      </c>
      <c r="L15" s="22"/>
      <c r="M15" s="23"/>
      <c r="N15" s="24"/>
      <c r="P15" s="39"/>
      <c r="Q15" s="43"/>
      <c r="R15" s="58"/>
      <c r="S15" s="46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0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0</v>
      </c>
      <c r="S23" s="2"/>
    </row>
    <row r="24" spans="4:24" s="3" customFormat="1" x14ac:dyDescent="0.25">
      <c r="D24" s="4" t="s">
        <v>41</v>
      </c>
      <c r="E24" s="4">
        <f>SUM(S:S)</f>
        <v>0</v>
      </c>
      <c r="S24" s="2"/>
    </row>
    <row r="28" spans="4:24" x14ac:dyDescent="0.25">
      <c r="D28" s="3" t="s">
        <v>129</v>
      </c>
      <c r="E28" s="3">
        <f>COUNTIF(Q5:Q16,"&gt;0")</f>
        <v>0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F33" sqref="F33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62" t="s">
        <v>4</v>
      </c>
      <c r="D3" s="62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42700</v>
      </c>
      <c r="C6" s="7" t="s">
        <v>110</v>
      </c>
      <c r="D6" s="15" t="s">
        <v>21</v>
      </c>
      <c r="E6" s="11">
        <v>0.12</v>
      </c>
      <c r="F6" s="11">
        <v>0.21</v>
      </c>
      <c r="G6" s="11">
        <v>0.67</v>
      </c>
      <c r="H6" s="13">
        <f t="shared" ref="H6:J6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96</v>
      </c>
      <c r="N6" s="24">
        <v>1.35</v>
      </c>
      <c r="P6" s="39" t="s">
        <v>34</v>
      </c>
      <c r="Q6" s="43">
        <f>-$E$21</f>
        <v>-2.5</v>
      </c>
      <c r="R6" s="59" t="s">
        <v>90</v>
      </c>
      <c r="S6" s="46">
        <f>-$E$22</f>
        <v>-1</v>
      </c>
      <c r="X6" s="2">
        <f>IF(ISBLANK(P6),"",ROUND(IF(LEFT(M6,3)="Lay",(N6-1)*$E$21,$E$21),2))</f>
        <v>0.88</v>
      </c>
    </row>
    <row r="7" spans="2:24" x14ac:dyDescent="0.25">
      <c r="B7" s="9">
        <v>42700</v>
      </c>
      <c r="C7" s="7" t="s">
        <v>111</v>
      </c>
      <c r="D7" s="15" t="s">
        <v>21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121</v>
      </c>
      <c r="N7" s="24">
        <v>2.6</v>
      </c>
      <c r="P7" s="39" t="s">
        <v>34</v>
      </c>
      <c r="Q7" s="43">
        <f>-$E$21</f>
        <v>-2.5</v>
      </c>
      <c r="R7" s="59" t="s">
        <v>2</v>
      </c>
      <c r="S7" s="46">
        <f t="shared" ref="S7:S14" si="4">-$E$22</f>
        <v>-1</v>
      </c>
      <c r="X7" s="2">
        <f t="shared" ref="X7:X15" si="5">IF(ISBLANK(P7),"",ROUND(IF(LEFT(M7,3)="Lay",(N7-1)*$E$21,$E$21),2))</f>
        <v>2.5</v>
      </c>
    </row>
    <row r="8" spans="2:24" x14ac:dyDescent="0.25">
      <c r="B8" s="9">
        <v>42700</v>
      </c>
      <c r="C8" s="7" t="s">
        <v>112</v>
      </c>
      <c r="D8" s="10" t="s">
        <v>44</v>
      </c>
      <c r="E8" s="11">
        <v>0.5</v>
      </c>
      <c r="F8" s="11">
        <v>0.31</v>
      </c>
      <c r="G8" s="11">
        <v>0.19</v>
      </c>
      <c r="H8" s="13">
        <f t="shared" ref="H8" si="6">(1/E8)</f>
        <v>2</v>
      </c>
      <c r="I8" s="13">
        <f t="shared" ref="I8" si="7">(1/F8)</f>
        <v>3.2258064516129035</v>
      </c>
      <c r="J8" s="14">
        <f t="shared" ref="J8" si="8">(1/G8)</f>
        <v>5.2631578947368425</v>
      </c>
      <c r="L8" s="22">
        <v>7.6</v>
      </c>
      <c r="M8" s="23" t="s">
        <v>61</v>
      </c>
      <c r="N8" s="24">
        <v>3.6</v>
      </c>
      <c r="P8" s="39" t="s">
        <v>89</v>
      </c>
      <c r="Q8" s="43">
        <f>ROUND(((N8-1)*$E$21)*0.95,2)</f>
        <v>6.18</v>
      </c>
      <c r="R8" s="59" t="s">
        <v>124</v>
      </c>
      <c r="S8" s="46">
        <f t="shared" si="4"/>
        <v>-1</v>
      </c>
      <c r="X8" s="2">
        <f t="shared" si="5"/>
        <v>2.5</v>
      </c>
    </row>
    <row r="9" spans="2:24" x14ac:dyDescent="0.25">
      <c r="B9" s="9">
        <v>42700</v>
      </c>
      <c r="C9" s="7" t="s">
        <v>113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9">(1/E9)</f>
        <v>1.3513513513513513</v>
      </c>
      <c r="I9" s="13">
        <f t="shared" ref="I9:I15" si="10">(1/F9)</f>
        <v>6.25</v>
      </c>
      <c r="J9" s="14">
        <f t="shared" ref="J9:J15" si="11">(1/G9)</f>
        <v>10</v>
      </c>
      <c r="L9" s="22">
        <v>9</v>
      </c>
      <c r="M9" s="23" t="s">
        <v>64</v>
      </c>
      <c r="N9" s="24">
        <v>1.21</v>
      </c>
      <c r="P9" s="39" t="s">
        <v>34</v>
      </c>
      <c r="Q9" s="43">
        <f>-$E$21</f>
        <v>-2.5</v>
      </c>
      <c r="R9" s="58" t="s">
        <v>15</v>
      </c>
      <c r="S9" s="46">
        <f t="shared" ref="S9:S15" si="12">$E$22*(L9-1)*0.95</f>
        <v>7.6</v>
      </c>
      <c r="X9" s="2">
        <f t="shared" si="5"/>
        <v>0.53</v>
      </c>
    </row>
    <row r="10" spans="2:24" x14ac:dyDescent="0.25">
      <c r="B10" s="9">
        <v>42700</v>
      </c>
      <c r="C10" s="7" t="s">
        <v>114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9"/>
        <v>2.2727272727272729</v>
      </c>
      <c r="I10" s="13">
        <f t="shared" si="10"/>
        <v>3.5714285714285712</v>
      </c>
      <c r="J10" s="14">
        <f t="shared" si="11"/>
        <v>3.5714285714285712</v>
      </c>
      <c r="L10" s="22">
        <v>7.4</v>
      </c>
      <c r="M10" s="23" t="s">
        <v>122</v>
      </c>
      <c r="N10" s="24">
        <v>2.72</v>
      </c>
      <c r="P10" s="39" t="s">
        <v>89</v>
      </c>
      <c r="Q10" s="43">
        <f>ROUND(((N10-1)*$E$21)*0.95,2)</f>
        <v>4.09</v>
      </c>
      <c r="R10" s="58" t="s">
        <v>125</v>
      </c>
      <c r="S10" s="46">
        <f t="shared" si="4"/>
        <v>-1</v>
      </c>
      <c r="X10" s="2">
        <f t="shared" si="5"/>
        <v>2.5</v>
      </c>
    </row>
    <row r="11" spans="2:24" x14ac:dyDescent="0.25">
      <c r="B11" s="9">
        <v>42700</v>
      </c>
      <c r="C11" s="7" t="s">
        <v>115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9"/>
        <v>2.1739130434782608</v>
      </c>
      <c r="I11" s="13">
        <f t="shared" si="10"/>
        <v>3.7037037037037033</v>
      </c>
      <c r="J11" s="14">
        <f t="shared" si="11"/>
        <v>3.7037037037037033</v>
      </c>
      <c r="L11" s="22">
        <v>8.6</v>
      </c>
      <c r="M11" s="23" t="s">
        <v>13</v>
      </c>
      <c r="N11" s="24">
        <v>1.81</v>
      </c>
      <c r="P11" s="39" t="s">
        <v>34</v>
      </c>
      <c r="Q11" s="43">
        <f>-$E$21</f>
        <v>-2.5</v>
      </c>
      <c r="R11" s="58" t="s">
        <v>19</v>
      </c>
      <c r="S11" s="46">
        <f t="shared" si="4"/>
        <v>-1</v>
      </c>
      <c r="X11" s="2">
        <f t="shared" si="5"/>
        <v>2.0299999999999998</v>
      </c>
    </row>
    <row r="12" spans="2:24" x14ac:dyDescent="0.25">
      <c r="B12" s="9">
        <v>42701</v>
      </c>
      <c r="C12" s="7" t="s">
        <v>116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9"/>
        <v>2.1276595744680851</v>
      </c>
      <c r="I12" s="13">
        <f t="shared" si="10"/>
        <v>3.7037037037037033</v>
      </c>
      <c r="J12" s="14">
        <f t="shared" si="11"/>
        <v>3.8461538461538458</v>
      </c>
      <c r="L12" s="22">
        <v>7.4</v>
      </c>
      <c r="M12" s="23" t="s">
        <v>123</v>
      </c>
      <c r="N12" s="24">
        <v>2.46</v>
      </c>
      <c r="P12" s="39" t="s">
        <v>34</v>
      </c>
      <c r="Q12" s="43">
        <f>-$E$21</f>
        <v>-2.5</v>
      </c>
      <c r="R12" s="58" t="s">
        <v>21</v>
      </c>
      <c r="S12" s="46">
        <f t="shared" si="4"/>
        <v>-1</v>
      </c>
      <c r="X12" s="2">
        <f t="shared" si="5"/>
        <v>2.5</v>
      </c>
    </row>
    <row r="13" spans="2:24" x14ac:dyDescent="0.25">
      <c r="B13" s="9">
        <v>42701</v>
      </c>
      <c r="C13" s="7" t="s">
        <v>117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9"/>
        <v>1.2987012987012987</v>
      </c>
      <c r="I13" s="13">
        <f t="shared" si="10"/>
        <v>6.666666666666667</v>
      </c>
      <c r="J13" s="14">
        <f t="shared" si="11"/>
        <v>12.5</v>
      </c>
      <c r="L13" s="22">
        <v>8.8000000000000007</v>
      </c>
      <c r="M13" s="23" t="s">
        <v>94</v>
      </c>
      <c r="N13" s="24">
        <v>1.44</v>
      </c>
      <c r="P13" s="39" t="s">
        <v>89</v>
      </c>
      <c r="Q13" s="43">
        <f>ROUND(((N13-1)*$E$21)*0.95,2)</f>
        <v>1.05</v>
      </c>
      <c r="R13" s="58" t="s">
        <v>48</v>
      </c>
      <c r="S13" s="46">
        <f t="shared" si="4"/>
        <v>-1</v>
      </c>
      <c r="X13" s="2">
        <f t="shared" si="5"/>
        <v>2.5</v>
      </c>
    </row>
    <row r="14" spans="2:24" x14ac:dyDescent="0.25">
      <c r="B14" s="9">
        <v>42701</v>
      </c>
      <c r="C14" s="7" t="s">
        <v>118</v>
      </c>
      <c r="D14" s="15" t="s">
        <v>44</v>
      </c>
      <c r="E14" s="11">
        <v>0.57999999999999996</v>
      </c>
      <c r="F14" s="11">
        <v>0.24</v>
      </c>
      <c r="G14" s="11">
        <v>0.18</v>
      </c>
      <c r="H14" s="13">
        <f t="shared" si="9"/>
        <v>1.7241379310344829</v>
      </c>
      <c r="I14" s="13">
        <f t="shared" si="10"/>
        <v>4.166666666666667</v>
      </c>
      <c r="J14" s="14">
        <f t="shared" si="11"/>
        <v>5.5555555555555554</v>
      </c>
      <c r="L14" s="22">
        <v>8.6</v>
      </c>
      <c r="M14" s="23" t="s">
        <v>80</v>
      </c>
      <c r="N14" s="24">
        <v>1.5</v>
      </c>
      <c r="P14" s="39" t="s">
        <v>89</v>
      </c>
      <c r="Q14" s="43">
        <f>ROUND($E$21*0.95,2)</f>
        <v>2.38</v>
      </c>
      <c r="R14" s="58" t="s">
        <v>2</v>
      </c>
      <c r="S14" s="46">
        <f t="shared" si="4"/>
        <v>-1</v>
      </c>
      <c r="X14" s="2">
        <f t="shared" si="5"/>
        <v>1.25</v>
      </c>
    </row>
    <row r="15" spans="2:24" x14ac:dyDescent="0.25">
      <c r="B15" s="9">
        <v>42701</v>
      </c>
      <c r="C15" s="7" t="s">
        <v>119</v>
      </c>
      <c r="D15" s="15" t="s">
        <v>44</v>
      </c>
      <c r="E15" s="11">
        <v>0.52</v>
      </c>
      <c r="F15" s="11">
        <v>0.27</v>
      </c>
      <c r="G15" s="11">
        <v>0.21</v>
      </c>
      <c r="H15" s="13">
        <f t="shared" si="9"/>
        <v>1.9230769230769229</v>
      </c>
      <c r="I15" s="13">
        <f t="shared" si="10"/>
        <v>3.7037037037037033</v>
      </c>
      <c r="J15" s="14">
        <f t="shared" si="11"/>
        <v>4.7619047619047619</v>
      </c>
      <c r="L15" s="22">
        <v>8</v>
      </c>
      <c r="M15" s="23" t="s">
        <v>79</v>
      </c>
      <c r="N15" s="24">
        <v>2.2000000000000002</v>
      </c>
      <c r="P15" s="39" t="s">
        <v>89</v>
      </c>
      <c r="Q15" s="43">
        <f>ROUND(((N15-1)*$E$21)*0.95,2)</f>
        <v>2.85</v>
      </c>
      <c r="R15" s="58" t="s">
        <v>44</v>
      </c>
      <c r="S15" s="46">
        <f t="shared" si="12"/>
        <v>6.6499999999999995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19.689999999999998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4.05</v>
      </c>
      <c r="S23" s="2"/>
    </row>
    <row r="24" spans="4:24" s="3" customFormat="1" x14ac:dyDescent="0.25">
      <c r="D24" s="4" t="s">
        <v>41</v>
      </c>
      <c r="E24" s="4">
        <f>SUM(S:S)</f>
        <v>6.2499999999999991</v>
      </c>
      <c r="S24" s="2"/>
    </row>
    <row r="28" spans="4:24" x14ac:dyDescent="0.25">
      <c r="D28" s="3" t="s">
        <v>129</v>
      </c>
      <c r="E28" s="3">
        <f>COUNTIF(Q5:Q16,"&gt;0")</f>
        <v>5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bestFit="1" customWidth="1"/>
    <col min="19" max="19" width="22.8554687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61" t="s">
        <v>4</v>
      </c>
      <c r="D3" s="61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42693</v>
      </c>
      <c r="C6" s="7" t="s">
        <v>93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94</v>
      </c>
      <c r="N6" s="24">
        <v>3.05</v>
      </c>
      <c r="P6" s="39" t="s">
        <v>34</v>
      </c>
      <c r="Q6" s="43">
        <f>-$E$21</f>
        <v>-2.5</v>
      </c>
      <c r="R6" s="59" t="s">
        <v>2</v>
      </c>
      <c r="S6" s="46">
        <f>$E$22*(L6-1)*0.95</f>
        <v>5.89</v>
      </c>
      <c r="X6" s="2">
        <f>IF(ISBLANK(P6),"",ROUND(IF(LEFT(M6,3)="Lay",(N6-1)*$E$21,$E$21),2))</f>
        <v>2.5</v>
      </c>
    </row>
    <row r="7" spans="2:24" x14ac:dyDescent="0.25">
      <c r="B7" s="9">
        <v>42693</v>
      </c>
      <c r="C7" s="7" t="s">
        <v>95</v>
      </c>
      <c r="D7" s="10" t="s">
        <v>90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96</v>
      </c>
      <c r="N7" s="24">
        <v>1.59</v>
      </c>
      <c r="P7" s="39" t="s">
        <v>34</v>
      </c>
      <c r="Q7" s="43">
        <f>ROUND(-(N7-1)*$E$21,2)</f>
        <v>-1.48</v>
      </c>
      <c r="R7" s="59" t="s">
        <v>90</v>
      </c>
      <c r="S7" s="46">
        <f>$E$22*(L7-1)*0.95</f>
        <v>8.17</v>
      </c>
      <c r="X7" s="2">
        <f t="shared" ref="X7:X15" si="1">IF(ISBLANK(P7),"",ROUND(IF(LEFT(M7,3)="Lay",(N7-1)*$E$21,$E$21),2))</f>
        <v>1.48</v>
      </c>
    </row>
    <row r="8" spans="2:24" x14ac:dyDescent="0.25">
      <c r="B8" s="9">
        <v>42693</v>
      </c>
      <c r="C8" s="7" t="s">
        <v>97</v>
      </c>
      <c r="D8" s="10" t="s">
        <v>44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98</v>
      </c>
      <c r="N8" s="24">
        <v>1.62</v>
      </c>
      <c r="P8" s="39" t="s">
        <v>89</v>
      </c>
      <c r="Q8" s="43">
        <f>ROUND($E$21*0.95,2)</f>
        <v>2.38</v>
      </c>
      <c r="R8" s="59" t="s">
        <v>2</v>
      </c>
      <c r="S8" s="46">
        <f>-$E$22</f>
        <v>-1</v>
      </c>
      <c r="X8" s="2">
        <f t="shared" si="1"/>
        <v>1.55</v>
      </c>
    </row>
    <row r="9" spans="2:24" x14ac:dyDescent="0.25">
      <c r="B9" s="9">
        <v>42693</v>
      </c>
      <c r="C9" s="7" t="s">
        <v>99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79</v>
      </c>
      <c r="N9" s="24">
        <v>3.4</v>
      </c>
      <c r="P9" s="39" t="s">
        <v>34</v>
      </c>
      <c r="Q9" s="43">
        <f>-$E$21</f>
        <v>-2.5</v>
      </c>
      <c r="R9" s="58" t="s">
        <v>51</v>
      </c>
      <c r="S9" s="46">
        <f t="shared" ref="S9:S15" si="2">-$E$22</f>
        <v>-1</v>
      </c>
      <c r="X9" s="2">
        <f t="shared" si="1"/>
        <v>2.5</v>
      </c>
    </row>
    <row r="10" spans="2:24" x14ac:dyDescent="0.25">
      <c r="B10" s="9">
        <v>42693</v>
      </c>
      <c r="C10" s="7" t="s">
        <v>100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101</v>
      </c>
      <c r="N10" s="24">
        <v>2.3199999999999998</v>
      </c>
      <c r="P10" s="39" t="s">
        <v>34</v>
      </c>
      <c r="Q10" s="43">
        <f>-$E$21</f>
        <v>-2.5</v>
      </c>
      <c r="R10" s="58" t="s">
        <v>21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42693</v>
      </c>
      <c r="C11" s="7" t="s">
        <v>102</v>
      </c>
      <c r="D11" s="15" t="s">
        <v>44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26</v>
      </c>
      <c r="N11" s="24">
        <v>2.1800000000000002</v>
      </c>
      <c r="P11" s="39" t="s">
        <v>89</v>
      </c>
      <c r="Q11" s="43">
        <f>ROUND(((N11-1)*$E$21)*0.95,2)</f>
        <v>2.8</v>
      </c>
      <c r="R11" s="58" t="s">
        <v>29</v>
      </c>
      <c r="S11" s="46">
        <f t="shared" si="2"/>
        <v>-1</v>
      </c>
      <c r="X11" s="2">
        <f t="shared" si="1"/>
        <v>2.5</v>
      </c>
    </row>
    <row r="12" spans="2:24" x14ac:dyDescent="0.25">
      <c r="B12" s="9">
        <v>42693</v>
      </c>
      <c r="C12" s="7" t="s">
        <v>103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63</v>
      </c>
      <c r="N12" s="24">
        <v>2.78</v>
      </c>
      <c r="P12" s="39" t="s">
        <v>34</v>
      </c>
      <c r="Q12" s="43">
        <f>-$E$21</f>
        <v>-2.5</v>
      </c>
      <c r="R12" s="58" t="s">
        <v>19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42693</v>
      </c>
      <c r="C13" s="7" t="s">
        <v>104</v>
      </c>
      <c r="D13" s="15" t="s">
        <v>44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35</v>
      </c>
      <c r="N13" s="24"/>
      <c r="P13" s="39"/>
      <c r="Q13" s="43"/>
      <c r="R13" s="58" t="s">
        <v>30</v>
      </c>
      <c r="S13" s="46">
        <f t="shared" si="2"/>
        <v>-1</v>
      </c>
      <c r="X13" s="2" t="str">
        <f t="shared" si="1"/>
        <v/>
      </c>
    </row>
    <row r="14" spans="2:24" x14ac:dyDescent="0.25">
      <c r="B14" s="9">
        <v>42694</v>
      </c>
      <c r="C14" s="7" t="s">
        <v>105</v>
      </c>
      <c r="D14" s="15" t="s">
        <v>21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34</v>
      </c>
      <c r="Q14" s="43">
        <f>ROUND(-(N14-1)*$E$21,2)</f>
        <v>-1.5</v>
      </c>
      <c r="R14" s="58" t="s">
        <v>21</v>
      </c>
      <c r="S14" s="46">
        <f>$E$22*(L14-1)*0.95</f>
        <v>6.08</v>
      </c>
      <c r="X14" s="2">
        <f t="shared" si="1"/>
        <v>1.5</v>
      </c>
    </row>
    <row r="15" spans="2:24" x14ac:dyDescent="0.25">
      <c r="B15" s="9">
        <v>42695</v>
      </c>
      <c r="C15" s="7" t="s">
        <v>106</v>
      </c>
      <c r="D15" s="15" t="s">
        <v>44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107</v>
      </c>
      <c r="N15" s="24">
        <v>1.97</v>
      </c>
      <c r="P15" s="39" t="s">
        <v>34</v>
      </c>
      <c r="Q15" s="43">
        <f>ROUND(-(N15-1)*$E$21,2)</f>
        <v>-2.4300000000000002</v>
      </c>
      <c r="R15" s="58" t="s">
        <v>108</v>
      </c>
      <c r="S15" s="46">
        <f t="shared" si="2"/>
        <v>-1</v>
      </c>
      <c r="X15" s="2">
        <f t="shared" si="1"/>
        <v>2.4300000000000002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19.46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-10.23</v>
      </c>
      <c r="S23" s="2"/>
    </row>
    <row r="24" spans="4:24" s="3" customFormat="1" x14ac:dyDescent="0.25">
      <c r="D24" s="4" t="s">
        <v>41</v>
      </c>
      <c r="E24" s="4">
        <f>SUM(S:S)</f>
        <v>13.139999999999999</v>
      </c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3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4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3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55" t="s">
        <v>4</v>
      </c>
      <c r="D3" s="55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42679</v>
      </c>
      <c r="C6" s="7" t="s">
        <v>65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75</v>
      </c>
      <c r="N6" s="24">
        <v>1.68</v>
      </c>
      <c r="P6" s="39" t="s">
        <v>89</v>
      </c>
      <c r="Q6" s="43">
        <f>ROUND($E$21*0.95,2)</f>
        <v>2.38</v>
      </c>
      <c r="R6" s="58" t="s">
        <v>90</v>
      </c>
      <c r="S6" s="46">
        <f>-$E$22</f>
        <v>-1</v>
      </c>
      <c r="X6" s="2">
        <f>IF(ISBLANK(P6),"",ROUND(IF(LEFT(M6,3)="Lay",(N6-1)*$E$21,$E$21),2))</f>
        <v>1.7</v>
      </c>
    </row>
    <row r="7" spans="2:24" x14ac:dyDescent="0.25">
      <c r="B7" s="9">
        <v>42679</v>
      </c>
      <c r="C7" s="7" t="s">
        <v>66</v>
      </c>
      <c r="D7" s="10" t="s">
        <v>51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76</v>
      </c>
      <c r="N7" s="24">
        <v>3.55</v>
      </c>
      <c r="P7" s="39" t="str">
        <f>P6</f>
        <v>Won</v>
      </c>
      <c r="Q7" s="43">
        <f>ROUND(((N7-1)*$E$21)*0.95,2)</f>
        <v>6.06</v>
      </c>
      <c r="R7" s="58" t="s">
        <v>30</v>
      </c>
      <c r="S7" s="46">
        <f t="shared" ref="S7:S8" si="1">-$E$22</f>
        <v>-1</v>
      </c>
      <c r="X7" s="2">
        <f t="shared" ref="X7:X15" si="2">IF(ISBLANK(P7),"",ROUND(IF(LEFT(M7,3)="Lay",(N7-1)*$E$21,$E$21),2))</f>
        <v>2.5</v>
      </c>
    </row>
    <row r="8" spans="2:24" x14ac:dyDescent="0.25">
      <c r="B8" s="9">
        <v>42679</v>
      </c>
      <c r="C8" s="7" t="s">
        <v>67</v>
      </c>
      <c r="D8" s="10" t="s">
        <v>44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61</v>
      </c>
      <c r="N8" s="24">
        <v>6.8</v>
      </c>
      <c r="P8" s="39" t="str">
        <f>P7</f>
        <v>Won</v>
      </c>
      <c r="Q8" s="43">
        <f>ROUND(((N8-1)*$E$21)*0.95,2)</f>
        <v>13.78</v>
      </c>
      <c r="R8" s="59" t="s">
        <v>2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42679</v>
      </c>
      <c r="C9" s="7" t="s">
        <v>68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78</v>
      </c>
      <c r="N9" s="24">
        <v>2.1</v>
      </c>
      <c r="P9" s="39" t="s">
        <v>34</v>
      </c>
      <c r="Q9" s="43">
        <f>-$E$21</f>
        <v>-2.5</v>
      </c>
      <c r="R9" s="58" t="s">
        <v>2</v>
      </c>
      <c r="S9" s="46">
        <f>$E$22*(L9-1)*0.95</f>
        <v>6.6499999999999995</v>
      </c>
      <c r="X9" s="2">
        <f t="shared" si="2"/>
        <v>2.5</v>
      </c>
    </row>
    <row r="10" spans="2:24" x14ac:dyDescent="0.25">
      <c r="B10" s="9">
        <v>42679</v>
      </c>
      <c r="C10" s="7" t="s">
        <v>69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3">(1/E10)</f>
        <v>1.7241379310344829</v>
      </c>
      <c r="I10" s="13">
        <f t="shared" ref="I10" si="4">(1/F10)</f>
        <v>4.3478260869565215</v>
      </c>
      <c r="J10" s="14">
        <f t="shared" ref="J10" si="5">(1/G10)</f>
        <v>5.2631578947368425</v>
      </c>
      <c r="L10" s="22">
        <v>10</v>
      </c>
      <c r="M10" s="23" t="s">
        <v>13</v>
      </c>
      <c r="N10" s="24">
        <v>1.53</v>
      </c>
      <c r="P10" s="39" t="s">
        <v>34</v>
      </c>
      <c r="Q10" s="43">
        <f>ROUND(-(N10-1)*$E$21,2)</f>
        <v>-1.33</v>
      </c>
      <c r="R10" s="58" t="s">
        <v>91</v>
      </c>
      <c r="S10" s="46">
        <f>S8</f>
        <v>-1</v>
      </c>
      <c r="X10" s="2">
        <f t="shared" si="2"/>
        <v>1.33</v>
      </c>
    </row>
    <row r="11" spans="2:24" x14ac:dyDescent="0.25">
      <c r="B11" s="9">
        <v>42680</v>
      </c>
      <c r="C11" s="7" t="s">
        <v>70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60</v>
      </c>
      <c r="N11" s="24">
        <v>4.4000000000000004</v>
      </c>
      <c r="P11" s="39" t="s">
        <v>34</v>
      </c>
      <c r="Q11" s="43">
        <f>-$E$21</f>
        <v>-2.5</v>
      </c>
      <c r="R11" s="58" t="s">
        <v>2</v>
      </c>
      <c r="S11" s="46">
        <f>$E$22*(L11-1)*0.95</f>
        <v>7.03</v>
      </c>
      <c r="X11" s="2">
        <f t="shared" si="2"/>
        <v>2.5</v>
      </c>
    </row>
    <row r="12" spans="2:24" x14ac:dyDescent="0.25">
      <c r="B12" s="9">
        <v>42680</v>
      </c>
      <c r="C12" s="7" t="s">
        <v>71</v>
      </c>
      <c r="D12" s="15" t="s">
        <v>21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79</v>
      </c>
      <c r="N12" s="24">
        <v>1.75</v>
      </c>
      <c r="P12" s="39" t="s">
        <v>34</v>
      </c>
      <c r="Q12" s="43">
        <f>-$E$21</f>
        <v>-2.5</v>
      </c>
      <c r="R12" s="58" t="s">
        <v>19</v>
      </c>
      <c r="S12" s="46">
        <f>S10</f>
        <v>-1</v>
      </c>
      <c r="X12" s="2">
        <f t="shared" si="2"/>
        <v>2.5</v>
      </c>
    </row>
    <row r="13" spans="2:24" x14ac:dyDescent="0.25">
      <c r="B13" s="9">
        <v>42680</v>
      </c>
      <c r="C13" s="7" t="s">
        <v>72</v>
      </c>
      <c r="D13" s="15" t="s">
        <v>19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64</v>
      </c>
      <c r="N13" s="24">
        <v>1.31</v>
      </c>
      <c r="P13" s="39" t="s">
        <v>34</v>
      </c>
      <c r="Q13" s="43">
        <f>ROUND(-(N13-1)*$E$21,2)</f>
        <v>-0.78</v>
      </c>
      <c r="R13" s="58" t="s">
        <v>31</v>
      </c>
      <c r="S13" s="46">
        <f>S10</f>
        <v>-1</v>
      </c>
      <c r="X13" s="2">
        <f t="shared" si="2"/>
        <v>0.78</v>
      </c>
    </row>
    <row r="14" spans="2:24" x14ac:dyDescent="0.25">
      <c r="B14" s="9">
        <v>42680</v>
      </c>
      <c r="C14" s="7" t="s">
        <v>73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80</v>
      </c>
      <c r="N14" s="24">
        <v>1.78</v>
      </c>
      <c r="P14" s="39" t="s">
        <v>34</v>
      </c>
      <c r="Q14" s="43">
        <f>ROUND(-(N14-1)*$E$21,2)</f>
        <v>-1.95</v>
      </c>
      <c r="R14" s="58" t="s">
        <v>92</v>
      </c>
      <c r="S14" s="46">
        <f>S13</f>
        <v>-1</v>
      </c>
      <c r="X14" s="2">
        <f t="shared" si="2"/>
        <v>1.95</v>
      </c>
    </row>
    <row r="15" spans="2:24" x14ac:dyDescent="0.25">
      <c r="B15" s="9">
        <v>42680</v>
      </c>
      <c r="C15" s="7" t="s">
        <v>74</v>
      </c>
      <c r="D15" s="15" t="s">
        <v>44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63</v>
      </c>
      <c r="N15" s="24">
        <v>1.81</v>
      </c>
      <c r="P15" s="39" t="s">
        <v>34</v>
      </c>
      <c r="Q15" s="43">
        <f>Q12</f>
        <v>-2.5</v>
      </c>
      <c r="R15" s="58" t="s">
        <v>90</v>
      </c>
      <c r="S15" s="46">
        <f>S14</f>
        <v>-1</v>
      </c>
      <c r="X15" s="2">
        <f t="shared" si="2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20.759999999999998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8.1600000000000019</v>
      </c>
      <c r="S23" s="2"/>
    </row>
    <row r="24" spans="4:24" s="3" customFormat="1" x14ac:dyDescent="0.25">
      <c r="D24" s="4" t="s">
        <v>41</v>
      </c>
      <c r="E24" s="4">
        <f>SUM(S:S)</f>
        <v>5.68</v>
      </c>
      <c r="S24" s="2"/>
    </row>
    <row r="28" spans="4:24" x14ac:dyDescent="0.25">
      <c r="D28" s="3" t="s">
        <v>129</v>
      </c>
      <c r="E28" s="3">
        <f>COUNTIF(Q5:Q16,"&gt;0")</f>
        <v>3</v>
      </c>
    </row>
    <row r="29" spans="4:24" x14ac:dyDescent="0.25">
      <c r="D29" s="3" t="s">
        <v>130</v>
      </c>
      <c r="E29" s="3">
        <f>COUNTIF(S5:S16,"&gt;0")</f>
        <v>2</v>
      </c>
    </row>
    <row r="56" spans="3:19" s="3" customFormat="1" x14ac:dyDescent="0.25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25.140625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1.85546875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51" t="s">
        <v>4</v>
      </c>
      <c r="D3" s="51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24" x14ac:dyDescent="0.25">
      <c r="B6" s="9">
        <v>42665</v>
      </c>
      <c r="C6" s="7" t="s">
        <v>52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60</v>
      </c>
      <c r="N6" s="24">
        <v>2.04</v>
      </c>
      <c r="P6" s="39" t="s">
        <v>34</v>
      </c>
      <c r="Q6" s="43">
        <f>-$E$21</f>
        <v>-2.5</v>
      </c>
      <c r="R6" s="45" t="s">
        <v>51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42665</v>
      </c>
      <c r="C7" s="7" t="s">
        <v>53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35</v>
      </c>
      <c r="N7" s="24"/>
      <c r="P7" s="39"/>
      <c r="Q7" s="43"/>
      <c r="R7" s="45" t="str">
        <f>R6</f>
        <v>0-0</v>
      </c>
      <c r="S7" s="46">
        <f>S6</f>
        <v>-1</v>
      </c>
      <c r="X7" s="2" t="str">
        <f t="shared" ref="X7:X15" si="1">IF(ISBLANK(P7),"",ROUND(IF(LEFT(M7,3)="Lay",(N7-1)*$E$21,$E$21),2))</f>
        <v/>
      </c>
    </row>
    <row r="8" spans="2:24" x14ac:dyDescent="0.25">
      <c r="B8" s="9">
        <v>42665</v>
      </c>
      <c r="C8" s="7" t="s">
        <v>54</v>
      </c>
      <c r="D8" s="10" t="s">
        <v>21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61</v>
      </c>
      <c r="N8" s="24">
        <v>3.8</v>
      </c>
      <c r="P8" s="39" t="s">
        <v>34</v>
      </c>
      <c r="Q8" s="43">
        <f>Q6</f>
        <v>-2.5</v>
      </c>
      <c r="R8" s="45" t="s">
        <v>19</v>
      </c>
      <c r="S8" s="46">
        <f t="shared" ref="S8:S13" si="2">S7</f>
        <v>-1</v>
      </c>
      <c r="X8" s="2">
        <f t="shared" si="1"/>
        <v>2.5</v>
      </c>
    </row>
    <row r="9" spans="2:24" x14ac:dyDescent="0.25">
      <c r="B9" s="9">
        <v>42665</v>
      </c>
      <c r="C9" s="7" t="s">
        <v>55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62</v>
      </c>
      <c r="N9" s="24">
        <v>3.4</v>
      </c>
      <c r="P9" s="39" t="s">
        <v>36</v>
      </c>
      <c r="Q9" s="43">
        <f>ROUND($E$21*0.95,2)</f>
        <v>2.38</v>
      </c>
      <c r="R9" s="45" t="s">
        <v>77</v>
      </c>
      <c r="S9" s="46">
        <f t="shared" si="2"/>
        <v>-1</v>
      </c>
      <c r="X9" s="2">
        <f t="shared" si="1"/>
        <v>6</v>
      </c>
    </row>
    <row r="10" spans="2:24" x14ac:dyDescent="0.25">
      <c r="B10" s="9">
        <v>42665</v>
      </c>
      <c r="C10" s="7" t="s">
        <v>56</v>
      </c>
      <c r="D10" s="15" t="s">
        <v>44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63</v>
      </c>
      <c r="N10" s="24">
        <v>2.08</v>
      </c>
      <c r="P10" s="39" t="s">
        <v>36</v>
      </c>
      <c r="Q10" s="43">
        <f>ROUND(((N10-1)*$E$21)*0.95,2)</f>
        <v>2.57</v>
      </c>
      <c r="R10" s="45" t="s">
        <v>48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42665</v>
      </c>
      <c r="C11" s="7" t="s">
        <v>57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35</v>
      </c>
      <c r="N11" s="24"/>
      <c r="P11" s="39"/>
      <c r="Q11" s="43"/>
      <c r="R11" s="45" t="s">
        <v>51</v>
      </c>
      <c r="S11" s="46">
        <f t="shared" si="2"/>
        <v>-1</v>
      </c>
      <c r="X11" s="2" t="str">
        <f t="shared" si="1"/>
        <v/>
      </c>
    </row>
    <row r="12" spans="2:24" x14ac:dyDescent="0.25">
      <c r="B12" s="9">
        <v>42665</v>
      </c>
      <c r="C12" s="7" t="s">
        <v>58</v>
      </c>
      <c r="D12" s="15" t="s">
        <v>19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26</v>
      </c>
      <c r="N12" s="24">
        <v>5.7</v>
      </c>
      <c r="P12" s="39" t="s">
        <v>34</v>
      </c>
      <c r="Q12" s="43">
        <f>Q8</f>
        <v>-2.5</v>
      </c>
      <c r="R12" s="45" t="s">
        <v>44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42665</v>
      </c>
      <c r="C13" s="7" t="s">
        <v>59</v>
      </c>
      <c r="D13" s="15" t="s">
        <v>44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64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19</v>
      </c>
      <c r="S13" s="46">
        <f t="shared" si="2"/>
        <v>-1</v>
      </c>
      <c r="X13" s="2">
        <f t="shared" si="1"/>
        <v>0.75</v>
      </c>
    </row>
    <row r="14" spans="2:24" x14ac:dyDescent="0.25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  <c r="X14" s="2" t="str">
        <f t="shared" si="1"/>
        <v/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16.75</v>
      </c>
    </row>
    <row r="21" spans="4:24" s="3" customFormat="1" x14ac:dyDescent="0.25">
      <c r="D21" s="5" t="s">
        <v>40</v>
      </c>
      <c r="E21" s="4">
        <v>2.5</v>
      </c>
      <c r="R21" s="2"/>
      <c r="S21" s="2"/>
    </row>
    <row r="22" spans="4:24" s="3" customFormat="1" x14ac:dyDescent="0.25">
      <c r="D22" s="5" t="s">
        <v>39</v>
      </c>
      <c r="E22" s="4">
        <v>1</v>
      </c>
      <c r="R22" s="2"/>
      <c r="S22" s="2"/>
    </row>
    <row r="23" spans="4:24" s="3" customFormat="1" x14ac:dyDescent="0.25">
      <c r="D23" s="5" t="s">
        <v>38</v>
      </c>
      <c r="E23" s="4">
        <f>SUM(Q:Q)</f>
        <v>-3.3000000000000003</v>
      </c>
      <c r="R23" s="2"/>
      <c r="S23" s="2"/>
    </row>
    <row r="24" spans="4:24" s="3" customFormat="1" x14ac:dyDescent="0.25">
      <c r="D24" s="4" t="s">
        <v>41</v>
      </c>
      <c r="E24" s="4">
        <f>SUM(S:S)</f>
        <v>-8</v>
      </c>
      <c r="R24" s="2"/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0</v>
      </c>
    </row>
    <row r="56" spans="3:19" s="3" customFormat="1" x14ac:dyDescent="0.25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zoomScaleNormal="97" zoomScalePageLayoutView="97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1"/>
    <col min="3" max="3" width="24.140625" style="1" bestFit="1" customWidth="1"/>
    <col min="4" max="4" width="25.140625" style="1" bestFit="1" customWidth="1"/>
    <col min="5" max="9" width="8.85546875" style="1"/>
    <col min="10" max="10" width="8.85546875" style="1" customWidth="1"/>
    <col min="11" max="11" width="2.5703125" style="3" customWidth="1"/>
    <col min="12" max="12" width="26.42578125" style="1" bestFit="1" customWidth="1"/>
    <col min="13" max="13" width="22.140625" style="1" bestFit="1" customWidth="1"/>
    <col min="14" max="14" width="11.85546875" style="1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22.85546875" style="2" bestFit="1" customWidth="1"/>
    <col min="20" max="20" width="2.140625" style="2" customWidth="1"/>
    <col min="21" max="23" width="8.85546875" style="2"/>
    <col min="24" max="24" width="26.5703125" style="2" bestFit="1" customWidth="1"/>
    <col min="25" max="16384" width="8.85546875" style="2"/>
  </cols>
  <sheetData>
    <row r="1" spans="2:24" ht="15.75" thickBot="1" x14ac:dyDescent="0.3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24" x14ac:dyDescent="0.25">
      <c r="B2" s="89" t="s">
        <v>45</v>
      </c>
      <c r="C2" s="90"/>
      <c r="D2" s="90"/>
      <c r="E2" s="90"/>
      <c r="F2" s="90"/>
      <c r="G2" s="90"/>
      <c r="H2" s="90"/>
      <c r="I2" s="90"/>
      <c r="J2" s="91"/>
      <c r="L2" s="92" t="s">
        <v>46</v>
      </c>
      <c r="M2" s="93"/>
      <c r="N2" s="94"/>
      <c r="P2" s="95" t="s">
        <v>47</v>
      </c>
      <c r="Q2" s="96"/>
      <c r="R2" s="96"/>
      <c r="S2" s="97"/>
      <c r="X2" s="2" t="s">
        <v>127</v>
      </c>
    </row>
    <row r="3" spans="2:24" s="34" customFormat="1" x14ac:dyDescent="0.25">
      <c r="B3" s="28" t="s">
        <v>3</v>
      </c>
      <c r="C3" s="29" t="s">
        <v>4</v>
      </c>
      <c r="D3" s="29" t="s">
        <v>5</v>
      </c>
      <c r="E3" s="98" t="s">
        <v>10</v>
      </c>
      <c r="F3" s="98"/>
      <c r="G3" s="98"/>
      <c r="H3" s="98" t="s">
        <v>11</v>
      </c>
      <c r="I3" s="98"/>
      <c r="J3" s="99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24" x14ac:dyDescent="0.25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34</v>
      </c>
      <c r="Q6" s="43">
        <f>-(N6-1)*$E$21</f>
        <v>-1.4500000000000002</v>
      </c>
      <c r="R6" s="45" t="s">
        <v>29</v>
      </c>
      <c r="S6" s="46">
        <f t="shared" ref="S6:S13" si="2">-$E$22</f>
        <v>-1</v>
      </c>
      <c r="X6" s="2">
        <f>IF(ISBLANK(P6),"",ROUND(IF(LEFT(M6,3)="Lay",(N6-1)*$E$21,$E$21),2))</f>
        <v>1.45</v>
      </c>
    </row>
    <row r="7" spans="2:24" x14ac:dyDescent="0.25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35</v>
      </c>
      <c r="N7" s="24"/>
      <c r="P7" s="39"/>
      <c r="Q7" s="43">
        <v>0</v>
      </c>
      <c r="R7" s="45" t="s">
        <v>30</v>
      </c>
      <c r="S7" s="46">
        <f t="shared" si="2"/>
        <v>-1</v>
      </c>
      <c r="X7" s="2" t="str">
        <f t="shared" ref="X7:X15" si="5">IF(ISBLANK(P7),"",ROUND(IF(LEFT(M7,3)="Lay",(N7-1)*$E$21,$E$21),2))</f>
        <v/>
      </c>
    </row>
    <row r="8" spans="2:24" x14ac:dyDescent="0.25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6">(1/F8)</f>
        <v>3.8461538461538458</v>
      </c>
      <c r="J8" s="14">
        <f t="shared" ref="J8" si="7">(1/G8)</f>
        <v>4.3478260869565215</v>
      </c>
      <c r="L8" s="22">
        <v>8.1999999999999993</v>
      </c>
      <c r="M8" s="23" t="s">
        <v>17</v>
      </c>
      <c r="N8" s="24">
        <v>5</v>
      </c>
      <c r="P8" s="39" t="s">
        <v>34</v>
      </c>
      <c r="Q8" s="43">
        <f>-$E$21</f>
        <v>-2.5</v>
      </c>
      <c r="R8" s="45" t="s">
        <v>31</v>
      </c>
      <c r="S8" s="46">
        <f t="shared" si="2"/>
        <v>-1</v>
      </c>
      <c r="X8" s="2">
        <f t="shared" si="5"/>
        <v>2.5</v>
      </c>
    </row>
    <row r="9" spans="2:24" x14ac:dyDescent="0.25">
      <c r="B9" s="9">
        <v>42658</v>
      </c>
      <c r="C9" s="7" t="s">
        <v>18</v>
      </c>
      <c r="D9" s="15" t="s">
        <v>19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8">(1/F9)</f>
        <v>5</v>
      </c>
      <c r="J9" s="14">
        <f t="shared" ref="J9" si="9">(1/G9)</f>
        <v>7.1428571428571423</v>
      </c>
      <c r="L9" s="22">
        <v>9.4</v>
      </c>
      <c r="M9" s="23" t="s">
        <v>35</v>
      </c>
      <c r="N9" s="24"/>
      <c r="P9" s="39"/>
      <c r="Q9" s="43">
        <v>0</v>
      </c>
      <c r="R9" s="45" t="s">
        <v>2</v>
      </c>
      <c r="S9" s="46">
        <f t="shared" si="2"/>
        <v>-1</v>
      </c>
      <c r="X9" s="2" t="str">
        <f t="shared" si="5"/>
        <v/>
      </c>
    </row>
    <row r="10" spans="2:24" x14ac:dyDescent="0.25">
      <c r="B10" s="9">
        <v>42658</v>
      </c>
      <c r="C10" s="7" t="s">
        <v>20</v>
      </c>
      <c r="D10" s="15" t="s">
        <v>21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10">(1/F10)</f>
        <v>3.4482758620689657</v>
      </c>
      <c r="J10" s="14">
        <f t="shared" ref="J10" si="11">(1/G10)</f>
        <v>1.8181818181818181</v>
      </c>
      <c r="L10" s="22">
        <v>7.6</v>
      </c>
      <c r="M10" s="23" t="s">
        <v>22</v>
      </c>
      <c r="N10" s="24">
        <v>3.9</v>
      </c>
      <c r="P10" s="39" t="s">
        <v>36</v>
      </c>
      <c r="Q10" s="43">
        <f>ROUND(((N10-1)*$E$21)*0.95,2)</f>
        <v>6.89</v>
      </c>
      <c r="R10" s="45" t="s">
        <v>2</v>
      </c>
      <c r="S10" s="46">
        <f t="shared" si="2"/>
        <v>-1</v>
      </c>
      <c r="X10" s="2">
        <f t="shared" si="5"/>
        <v>2.5</v>
      </c>
    </row>
    <row r="11" spans="2:24" x14ac:dyDescent="0.25">
      <c r="B11" s="9">
        <v>42658</v>
      </c>
      <c r="C11" s="7" t="s">
        <v>24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2">(1/F11)</f>
        <v>4.166666666666667</v>
      </c>
      <c r="J11" s="14">
        <f t="shared" ref="J11" si="13">(1/G11)</f>
        <v>4</v>
      </c>
      <c r="L11" s="22">
        <v>8</v>
      </c>
      <c r="M11" s="23" t="s">
        <v>23</v>
      </c>
      <c r="N11" s="24">
        <v>2.12</v>
      </c>
      <c r="P11" s="39" t="s">
        <v>34</v>
      </c>
      <c r="Q11" s="43">
        <f>-$E$21</f>
        <v>-2.5</v>
      </c>
      <c r="R11" s="45" t="s">
        <v>21</v>
      </c>
      <c r="S11" s="46">
        <f t="shared" si="2"/>
        <v>-1</v>
      </c>
      <c r="X11" s="2">
        <f t="shared" si="5"/>
        <v>2.5</v>
      </c>
    </row>
    <row r="12" spans="2:24" x14ac:dyDescent="0.25">
      <c r="B12" s="9">
        <v>42658</v>
      </c>
      <c r="C12" s="7" t="s">
        <v>25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4">(1/F12)</f>
        <v>3.5714285714285712</v>
      </c>
      <c r="J12" s="14">
        <f t="shared" ref="J12" si="15">(1/G12)</f>
        <v>2.7777777777777777</v>
      </c>
      <c r="L12" s="22">
        <v>8</v>
      </c>
      <c r="M12" s="23" t="s">
        <v>26</v>
      </c>
      <c r="N12" s="24">
        <v>4.4000000000000004</v>
      </c>
      <c r="P12" s="39" t="s">
        <v>34</v>
      </c>
      <c r="Q12" s="43">
        <f>-$E$21</f>
        <v>-2.5</v>
      </c>
      <c r="R12" s="45" t="s">
        <v>15</v>
      </c>
      <c r="S12" s="46">
        <f t="shared" si="2"/>
        <v>-1</v>
      </c>
      <c r="X12" s="2">
        <f t="shared" si="5"/>
        <v>2.5</v>
      </c>
    </row>
    <row r="13" spans="2:24" x14ac:dyDescent="0.25">
      <c r="B13" s="9">
        <v>42659</v>
      </c>
      <c r="C13" s="7" t="s">
        <v>42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6">(1/E13)</f>
        <v>2.6315789473684212</v>
      </c>
      <c r="I13" s="13">
        <f t="shared" ref="I13" si="17">(1/F13)</f>
        <v>3.5714285714285712</v>
      </c>
      <c r="J13" s="14">
        <f t="shared" ref="J13" si="18">(1/G13)</f>
        <v>2.8571428571428572</v>
      </c>
      <c r="L13" s="22">
        <v>7</v>
      </c>
      <c r="M13" s="23" t="s">
        <v>35</v>
      </c>
      <c r="N13" s="24"/>
      <c r="P13" s="39"/>
      <c r="Q13" s="43">
        <v>0</v>
      </c>
      <c r="R13" s="45" t="s">
        <v>21</v>
      </c>
      <c r="S13" s="46">
        <f t="shared" si="2"/>
        <v>-1</v>
      </c>
      <c r="X13" s="2" t="str">
        <f t="shared" si="5"/>
        <v/>
      </c>
    </row>
    <row r="14" spans="2:24" x14ac:dyDescent="0.25">
      <c r="B14" s="9">
        <v>42659</v>
      </c>
      <c r="C14" s="7" t="s">
        <v>43</v>
      </c>
      <c r="D14" s="15" t="s">
        <v>44</v>
      </c>
      <c r="E14" s="11">
        <v>0.66</v>
      </c>
      <c r="F14" s="11">
        <v>0.26</v>
      </c>
      <c r="G14" s="11">
        <v>0.09</v>
      </c>
      <c r="H14" s="13">
        <f t="shared" ref="H14:H15" si="19">(1/E14)</f>
        <v>1.5151515151515151</v>
      </c>
      <c r="I14" s="13">
        <f t="shared" ref="I14:I15" si="20">(1/F14)</f>
        <v>3.8461538461538458</v>
      </c>
      <c r="J14" s="14">
        <f t="shared" ref="J14:J15" si="21">(1/G14)</f>
        <v>11.111111111111111</v>
      </c>
      <c r="L14" s="22">
        <v>7</v>
      </c>
      <c r="M14" s="23" t="s">
        <v>22</v>
      </c>
      <c r="N14" s="24">
        <v>4.9000000000000004</v>
      </c>
      <c r="P14" s="52" t="s">
        <v>34</v>
      </c>
      <c r="Q14" s="43">
        <f>-$E$21</f>
        <v>-2.5</v>
      </c>
      <c r="R14" s="45" t="s">
        <v>48</v>
      </c>
      <c r="S14" s="54">
        <v>-1</v>
      </c>
      <c r="X14" s="2">
        <f t="shared" si="5"/>
        <v>2.5</v>
      </c>
    </row>
    <row r="15" spans="2:24" x14ac:dyDescent="0.25">
      <c r="B15" s="9">
        <v>42660</v>
      </c>
      <c r="C15" s="7" t="s">
        <v>49</v>
      </c>
      <c r="D15" s="15" t="s">
        <v>19</v>
      </c>
      <c r="E15" s="11">
        <v>0.53</v>
      </c>
      <c r="F15" s="11">
        <v>0.24</v>
      </c>
      <c r="G15" s="11">
        <v>0.24</v>
      </c>
      <c r="H15" s="13">
        <f t="shared" si="19"/>
        <v>1.8867924528301885</v>
      </c>
      <c r="I15" s="13">
        <f t="shared" si="20"/>
        <v>4.166666666666667</v>
      </c>
      <c r="J15" s="14">
        <f t="shared" si="21"/>
        <v>4.166666666666667</v>
      </c>
      <c r="L15" s="22">
        <v>10.5</v>
      </c>
      <c r="M15" s="23" t="s">
        <v>50</v>
      </c>
      <c r="N15" s="24">
        <v>2.2599999999999998</v>
      </c>
      <c r="P15" s="52" t="s">
        <v>34</v>
      </c>
      <c r="Q15" s="43">
        <f>-$E$21</f>
        <v>-2.5</v>
      </c>
      <c r="R15" s="53" t="s">
        <v>51</v>
      </c>
      <c r="S15" s="54">
        <v>-1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16.45</v>
      </c>
    </row>
    <row r="21" spans="4:24" x14ac:dyDescent="0.25">
      <c r="D21" s="5" t="s">
        <v>40</v>
      </c>
      <c r="E21" s="4">
        <v>2.5</v>
      </c>
      <c r="X21" s="3"/>
    </row>
    <row r="22" spans="4:24" x14ac:dyDescent="0.25">
      <c r="D22" s="5" t="s">
        <v>39</v>
      </c>
      <c r="E22" s="4">
        <v>1</v>
      </c>
      <c r="X22" s="3"/>
    </row>
    <row r="23" spans="4:24" x14ac:dyDescent="0.25">
      <c r="D23" s="5" t="s">
        <v>38</v>
      </c>
      <c r="E23" s="4">
        <f>SUM(Q:Q)</f>
        <v>-7.0600000000000005</v>
      </c>
      <c r="X23" s="3"/>
    </row>
    <row r="24" spans="4:24" x14ac:dyDescent="0.25">
      <c r="D24" s="4" t="s">
        <v>41</v>
      </c>
      <c r="E24" s="4">
        <f>SUM(S:S)</f>
        <v>-10</v>
      </c>
      <c r="X24" s="3"/>
    </row>
    <row r="28" spans="4:24" x14ac:dyDescent="0.25">
      <c r="D28" s="1" t="s">
        <v>129</v>
      </c>
      <c r="E28" s="1">
        <f>COUNTIF(Q5:Q16,"&gt;0")</f>
        <v>1</v>
      </c>
    </row>
    <row r="29" spans="4:24" x14ac:dyDescent="0.25">
      <c r="D29" s="1" t="s">
        <v>130</v>
      </c>
      <c r="E29" s="1">
        <f>COUNTIF(S5:S16,"&gt;0")</f>
        <v>0</v>
      </c>
    </row>
    <row r="56" spans="3:24" x14ac:dyDescent="0.25">
      <c r="C56" s="1" t="s">
        <v>0</v>
      </c>
      <c r="X56" s="3"/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09 to 12 dec 2016</vt:lpstr>
      <vt:lpstr>03 to 05 dec 2016</vt:lpstr>
      <vt:lpstr>26 to 27 Nov 2016</vt:lpstr>
      <vt:lpstr>19 to 21 Nov 2016</vt:lpstr>
      <vt:lpstr>05 to 07 Nov 2016</vt:lpstr>
      <vt:lpstr>21 to 24 Oct 16</vt:lpstr>
      <vt:lpstr>14 to 17 Oct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2016-09-17T10:51:17Z</dcterms:created>
  <dcterms:modified xsi:type="dcterms:W3CDTF">2016-12-09T18:09:44Z</dcterms:modified>
</cp:coreProperties>
</file>