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sam computer/"/>
    </mc:Choice>
  </mc:AlternateContent>
  <bookViews>
    <workbookView xWindow="0" yWindow="465" windowWidth="27315" windowHeight="11325"/>
  </bookViews>
  <sheets>
    <sheet name="summary" sheetId="4" r:id="rId1"/>
    <sheet name="26 to 27 Nov 2016" sheetId="6" r:id="rId2"/>
    <sheet name="19 to 21 Nov 2016" sheetId="5" r:id="rId3"/>
    <sheet name="05 to 07 Nov 2016" sheetId="3" r:id="rId4"/>
    <sheet name="21 to 24 Oct 16 " sheetId="2" r:id="rId5"/>
    <sheet name="14 to 17 Oct 16" sheetId="1" r:id="rId6"/>
  </sheet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6" l="1"/>
  <c r="I15" i="6"/>
  <c r="H15" i="6"/>
  <c r="J14" i="6"/>
  <c r="I14" i="6"/>
  <c r="H14" i="6"/>
  <c r="J13" i="6"/>
  <c r="I13" i="6"/>
  <c r="H13" i="6"/>
  <c r="J12" i="6"/>
  <c r="I12" i="6"/>
  <c r="H12" i="6"/>
  <c r="J11" i="6"/>
  <c r="I11" i="6"/>
  <c r="H11" i="6"/>
  <c r="J10" i="6"/>
  <c r="I10" i="6"/>
  <c r="H10" i="6"/>
  <c r="H9" i="6"/>
  <c r="I9" i="6"/>
  <c r="J9" i="6"/>
  <c r="H8" i="6"/>
  <c r="I8" i="6"/>
  <c r="J8" i="6"/>
  <c r="H7" i="6"/>
  <c r="I7" i="6"/>
  <c r="J7" i="6"/>
  <c r="E24" i="6"/>
  <c r="E23" i="6"/>
  <c r="J6" i="6"/>
  <c r="I6" i="6"/>
  <c r="H6" i="6"/>
  <c r="S15" i="5"/>
  <c r="S14" i="5"/>
  <c r="Q15" i="5"/>
  <c r="Q14" i="5"/>
  <c r="Q7" i="5"/>
  <c r="Q10" i="3"/>
  <c r="E23" i="5"/>
  <c r="B6" i="4"/>
  <c r="E24" i="5"/>
  <c r="C6" i="4"/>
  <c r="Q12" i="5"/>
  <c r="Q10" i="5"/>
  <c r="Q9" i="5"/>
  <c r="Q6" i="5"/>
  <c r="Q11" i="5"/>
  <c r="Q8" i="5"/>
  <c r="S9" i="5"/>
  <c r="S10" i="5"/>
  <c r="S11" i="5"/>
  <c r="S12" i="5"/>
  <c r="S13" i="5"/>
  <c r="S8" i="5"/>
  <c r="S7" i="5"/>
  <c r="S6" i="5"/>
  <c r="J15" i="5"/>
  <c r="I15" i="5"/>
  <c r="H15" i="5"/>
  <c r="J14" i="5"/>
  <c r="I14" i="5"/>
  <c r="H14" i="5"/>
  <c r="J13" i="5"/>
  <c r="I13" i="5"/>
  <c r="H13" i="5"/>
  <c r="J12" i="5"/>
  <c r="I12" i="5"/>
  <c r="H12" i="5"/>
  <c r="J11" i="5"/>
  <c r="I11" i="5"/>
  <c r="H11" i="5"/>
  <c r="J10" i="5"/>
  <c r="I10" i="5"/>
  <c r="H10" i="5"/>
  <c r="J9" i="5"/>
  <c r="I9" i="5"/>
  <c r="H9" i="5"/>
  <c r="J8" i="5"/>
  <c r="I8" i="5"/>
  <c r="H8" i="5"/>
  <c r="J7" i="5"/>
  <c r="I7" i="5"/>
  <c r="H7" i="5"/>
  <c r="J6" i="5"/>
  <c r="I6" i="5"/>
  <c r="H6" i="5"/>
  <c r="Q15" i="3"/>
  <c r="S15" i="3"/>
  <c r="Q12" i="3"/>
  <c r="Q11" i="3"/>
  <c r="S12" i="3"/>
  <c r="S14" i="3"/>
  <c r="S13" i="3"/>
  <c r="Q14" i="3"/>
  <c r="S11" i="3"/>
  <c r="Q13" i="3"/>
  <c r="E24" i="3"/>
  <c r="C5" i="4"/>
  <c r="C3" i="4"/>
  <c r="C9" i="4"/>
  <c r="D9" i="4"/>
  <c r="E9" i="4"/>
  <c r="E23" i="3"/>
  <c r="B5" i="4"/>
  <c r="B3" i="4"/>
  <c r="B4" i="4"/>
  <c r="B9" i="4"/>
  <c r="S10" i="3"/>
  <c r="S9" i="3"/>
  <c r="S7" i="3"/>
  <c r="S8" i="3"/>
  <c r="Q9" i="3"/>
  <c r="P8" i="3"/>
  <c r="Q8" i="3"/>
  <c r="Q7" i="3"/>
  <c r="P7" i="3"/>
  <c r="S6" i="3"/>
  <c r="Q6" i="3"/>
  <c r="C4" i="4"/>
  <c r="J15" i="3"/>
  <c r="I15" i="3"/>
  <c r="H15" i="3"/>
  <c r="J14" i="3"/>
  <c r="I14" i="3"/>
  <c r="H14" i="3"/>
  <c r="D11" i="3"/>
  <c r="H10" i="3"/>
  <c r="I10" i="3"/>
  <c r="J10" i="3"/>
  <c r="Q13" i="2"/>
  <c r="S13" i="2"/>
  <c r="P13" i="2"/>
  <c r="S12" i="2"/>
  <c r="Q12" i="2"/>
  <c r="S11" i="2"/>
  <c r="S10" i="2"/>
  <c r="Q10" i="2"/>
  <c r="Q9" i="2"/>
  <c r="Q6" i="1"/>
  <c r="S9" i="2"/>
  <c r="S8" i="2"/>
  <c r="Q8" i="2"/>
  <c r="S7" i="2"/>
  <c r="R7" i="2"/>
  <c r="S6" i="2"/>
  <c r="Q6" i="2"/>
  <c r="J13" i="3"/>
  <c r="I13" i="3"/>
  <c r="H13" i="3"/>
  <c r="J12" i="3"/>
  <c r="I12" i="3"/>
  <c r="H12" i="3"/>
  <c r="J11" i="3"/>
  <c r="I11" i="3"/>
  <c r="H11" i="3"/>
  <c r="J9" i="3"/>
  <c r="I9" i="3"/>
  <c r="H9" i="3"/>
  <c r="J8" i="3"/>
  <c r="I8" i="3"/>
  <c r="H8" i="3"/>
  <c r="J7" i="3"/>
  <c r="I7" i="3"/>
  <c r="H7" i="3"/>
  <c r="J6" i="3"/>
  <c r="I6" i="3"/>
  <c r="H6" i="3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E24" i="2"/>
  <c r="E23" i="2"/>
  <c r="Q15" i="1"/>
  <c r="J15" i="1"/>
  <c r="I15" i="1"/>
  <c r="H15" i="1"/>
  <c r="Q14" i="1"/>
  <c r="S13" i="1"/>
  <c r="J14" i="1"/>
  <c r="I14" i="1"/>
  <c r="H14" i="1"/>
  <c r="H13" i="1"/>
  <c r="I13" i="1"/>
  <c r="J13" i="1"/>
  <c r="S6" i="1"/>
  <c r="E24" i="1"/>
  <c r="S7" i="1"/>
  <c r="S8" i="1"/>
  <c r="S9" i="1"/>
  <c r="S10" i="1"/>
  <c r="S11" i="1"/>
  <c r="S12" i="1"/>
  <c r="Q8" i="1"/>
  <c r="Q10" i="1"/>
  <c r="Q11" i="1"/>
  <c r="Q12" i="1"/>
  <c r="E23" i="1"/>
  <c r="H12" i="1"/>
  <c r="I12" i="1"/>
  <c r="J12" i="1"/>
  <c r="H11" i="1"/>
  <c r="I11" i="1"/>
  <c r="J11" i="1"/>
  <c r="H10" i="1"/>
  <c r="I10" i="1"/>
  <c r="J10" i="1"/>
  <c r="H9" i="1"/>
  <c r="I9" i="1"/>
  <c r="J9" i="1"/>
  <c r="H8" i="1"/>
  <c r="I8" i="1"/>
  <c r="J8" i="1"/>
  <c r="H7" i="1"/>
  <c r="I7" i="1"/>
  <c r="J7" i="1"/>
  <c r="I6" i="1"/>
  <c r="J6" i="1"/>
  <c r="H6" i="1"/>
</calcChain>
</file>

<file path=xl/sharedStrings.xml><?xml version="1.0" encoding="utf-8"?>
<sst xmlns="http://schemas.openxmlformats.org/spreadsheetml/2006/main" count="354" uniqueCount="127">
  <si>
    <t>everton v boro</t>
  </si>
  <si>
    <t>Chelsea v Leicester</t>
  </si>
  <si>
    <t>1-1</t>
  </si>
  <si>
    <t>Date</t>
  </si>
  <si>
    <t>Match</t>
  </si>
  <si>
    <t>Most probable score</t>
  </si>
  <si>
    <t>Arsenal v Swansea</t>
  </si>
  <si>
    <t>Home</t>
  </si>
  <si>
    <t>Draw</t>
  </si>
  <si>
    <t>Away</t>
  </si>
  <si>
    <t>SAM's Probability</t>
  </si>
  <si>
    <t>SAM's Implied Odds</t>
  </si>
  <si>
    <t>Actual odds of preferred scoreline</t>
  </si>
  <si>
    <t>Lay Chelsea</t>
  </si>
  <si>
    <t>Price obtained</t>
  </si>
  <si>
    <t>2-0</t>
  </si>
  <si>
    <t>Bournemouth v Hull</t>
  </si>
  <si>
    <t>No value</t>
  </si>
  <si>
    <t>Back Hull</t>
  </si>
  <si>
    <t>Man City v Everton</t>
  </si>
  <si>
    <t>2-1</t>
  </si>
  <si>
    <t>West Brom v Tottenham</t>
  </si>
  <si>
    <t>0-1</t>
  </si>
  <si>
    <t>Back draw</t>
  </si>
  <si>
    <t>Back Palace</t>
  </si>
  <si>
    <t>Crystal Palace v West Ham</t>
  </si>
  <si>
    <t>Stoke v Sunderland</t>
  </si>
  <si>
    <t>Back Sunderland</t>
  </si>
  <si>
    <t>Match Bet taken</t>
  </si>
  <si>
    <t>Result</t>
  </si>
  <si>
    <t>3-0</t>
  </si>
  <si>
    <t>3-2</t>
  </si>
  <si>
    <t>6-1</t>
  </si>
  <si>
    <t>Exact scoreline outcome</t>
  </si>
  <si>
    <t>Match Bet outcome</t>
  </si>
  <si>
    <t>Loss</t>
  </si>
  <si>
    <t>No Bet</t>
  </si>
  <si>
    <t>Win</t>
  </si>
  <si>
    <t>Match Bet Pts outcome</t>
  </si>
  <si>
    <t>Matched Bets Profit (pts)</t>
  </si>
  <si>
    <t>Points staked on Exact Scoreline</t>
  </si>
  <si>
    <t>Points staked on Match Bets</t>
  </si>
  <si>
    <t>Exact Scoreline Profit (pts)</t>
  </si>
  <si>
    <t>Middlesbrough v Watford</t>
  </si>
  <si>
    <t>Southampton v Burnley</t>
  </si>
  <si>
    <t>1-0</t>
  </si>
  <si>
    <t xml:space="preserve">SAM Predicitions </t>
  </si>
  <si>
    <t>Betfair Odds &amp; Bets Taken</t>
  </si>
  <si>
    <t>Match Results &amp; Bet Outcomes</t>
  </si>
  <si>
    <t>3-1</t>
  </si>
  <si>
    <t>Liverpool v Manchester United</t>
  </si>
  <si>
    <t>Back Liverpool</t>
  </si>
  <si>
    <t>0-0</t>
  </si>
  <si>
    <t>Bournemouth v Tottenham</t>
  </si>
  <si>
    <t>Arsenal v Middlesbrough</t>
  </si>
  <si>
    <t>Burnley v Everton</t>
  </si>
  <si>
    <t>Hull v Stoke</t>
  </si>
  <si>
    <t>Leicester v Crystal Palace</t>
  </si>
  <si>
    <t>Swansea v Watford</t>
  </si>
  <si>
    <t>West Ham v Sunderland</t>
  </si>
  <si>
    <t>Liverpool v West Brom</t>
  </si>
  <si>
    <t>Back Tottenham</t>
  </si>
  <si>
    <t>Back Draw</t>
  </si>
  <si>
    <t>Lay Draw</t>
  </si>
  <si>
    <t>Back Leicester</t>
  </si>
  <si>
    <t>Lay Liverpool</t>
  </si>
  <si>
    <t>Bournemouth v Sunderland</t>
  </si>
  <si>
    <t>Burnley v Palace</t>
  </si>
  <si>
    <t>Man City v Middlesbrough</t>
  </si>
  <si>
    <t>West Ham v Stoke</t>
  </si>
  <si>
    <t>Chelsea v Everton</t>
  </si>
  <si>
    <t>Arsenal v Tottenham</t>
  </si>
  <si>
    <t>Hull v Southampton</t>
  </si>
  <si>
    <t>Liverpool v Watford</t>
  </si>
  <si>
    <t>Swansea v Man United</t>
  </si>
  <si>
    <t>Leicester v West Brom</t>
  </si>
  <si>
    <t>Lay Bournemouth</t>
  </si>
  <si>
    <t>Back Burnley</t>
  </si>
  <si>
    <t>N/A</t>
  </si>
  <si>
    <t>0-2</t>
  </si>
  <si>
    <t>Back West Ham</t>
  </si>
  <si>
    <t>Back Southampton</t>
  </si>
  <si>
    <t>Lay United</t>
  </si>
  <si>
    <t>Summary</t>
  </si>
  <si>
    <t>14 to 17 October 2016</t>
  </si>
  <si>
    <t>Match bets</t>
  </si>
  <si>
    <t>Correct Scoreline</t>
  </si>
  <si>
    <t>Number of bets (Match)</t>
  </si>
  <si>
    <t>Number of bets (CS)</t>
  </si>
  <si>
    <t>21 to 24 October 2016</t>
  </si>
  <si>
    <t>5 to 6 November 2016</t>
  </si>
  <si>
    <t>Totals</t>
  </si>
  <si>
    <t>Won</t>
  </si>
  <si>
    <t>1-2</t>
  </si>
  <si>
    <t>5-0</t>
  </si>
  <si>
    <t>1-3</t>
  </si>
  <si>
    <t>Man United v Arsenal</t>
  </si>
  <si>
    <t>Back Arsenal</t>
  </si>
  <si>
    <t>Crystal Palace v Man City</t>
  </si>
  <si>
    <t>Lay City</t>
  </si>
  <si>
    <t>Everton v Swansea</t>
  </si>
  <si>
    <t>Lay Everton</t>
  </si>
  <si>
    <t>Southampton v Liverpool</t>
  </si>
  <si>
    <t>Stoke v Bournemouth</t>
  </si>
  <si>
    <t>Back Stoke</t>
  </si>
  <si>
    <t>Sunderland v Hull</t>
  </si>
  <si>
    <t>Watford v Leicester</t>
  </si>
  <si>
    <t>Tottenham v West Ham</t>
  </si>
  <si>
    <t>Middlesbrough v Chelsea</t>
  </si>
  <si>
    <t>West Brom v Burnley</t>
  </si>
  <si>
    <t>Lay West Brom</t>
  </si>
  <si>
    <t>4-0</t>
  </si>
  <si>
    <t>19 to 21 November 2016</t>
  </si>
  <si>
    <t>Burnley v Man City</t>
  </si>
  <si>
    <t xml:space="preserve">Hull v West Brom </t>
  </si>
  <si>
    <t>Leicester v Middlesbrough</t>
  </si>
  <si>
    <t>Liverpool v Sunderland</t>
  </si>
  <si>
    <t>Swansea v Crystal Palace</t>
  </si>
  <si>
    <t>Chelsea v Tottenham</t>
  </si>
  <si>
    <t>Watford v Stoke</t>
  </si>
  <si>
    <t>Arsenal v Bournemouth</t>
  </si>
  <si>
    <t>Man United v West Ham</t>
  </si>
  <si>
    <t>Southampton v Everton</t>
  </si>
  <si>
    <t>26 to 27 November 2016</t>
  </si>
  <si>
    <t>Back West Brom</t>
  </si>
  <si>
    <t>Back Swansea</t>
  </si>
  <si>
    <t>Back Watford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</si>
</sst>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" fontId="0" fillId="2" borderId="5" xfId="0" applyNumberFormat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2" borderId="1" xfId="0" quotePrefix="1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1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" fontId="0" fillId="2" borderId="8" xfId="0" quotePrefix="1" applyNumberFormat="1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1" xfId="0" quotePrefix="1" applyFill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8" xfId="0" quotePrefix="1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quotePrefix="1" applyFill="1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0" fillId="4" borderId="1" xfId="0" quotePrefix="1" applyFill="1" applyBorder="1" applyAlignment="1">
      <alignment horizontal="center" vertical="center"/>
    </xf>
    <xf numFmtId="16" fontId="0" fillId="4" borderId="1" xfId="0" quotePrefix="1" applyNumberFormat="1" applyFill="1" applyBorder="1" applyAlignment="1">
      <alignment horizontal="center" vertical="center"/>
    </xf>
    <xf numFmtId="0" fontId="0" fillId="4" borderId="8" xfId="0" quotePrefix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231790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D40382-F3E4-4DCD-9452-BA4CBAA93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613415" cy="81707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231790</xdr:colOff>
      <xdr:row>97</xdr:row>
      <xdr:rowOff>169792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D1B44B-2C40-4126-9B9A-AED8871DD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19" y="10723306"/>
          <a:ext cx="5619048" cy="83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56</xdr:row>
      <xdr:rowOff>0</xdr:rowOff>
    </xdr:from>
    <xdr:to>
      <xdr:col>15</xdr:col>
      <xdr:colOff>949211</xdr:colOff>
      <xdr:row>65</xdr:row>
      <xdr:rowOff>133116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93744E-742B-47A2-88F4-372D2733E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8725" y="10687050"/>
          <a:ext cx="6396897" cy="18476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56</xdr:row>
      <xdr:rowOff>0</xdr:rowOff>
    </xdr:from>
    <xdr:to>
      <xdr:col>16</xdr:col>
      <xdr:colOff>396147</xdr:colOff>
      <xdr:row>65</xdr:row>
      <xdr:rowOff>133116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39200" y="10693400"/>
          <a:ext cx="6390547" cy="18476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56</xdr:row>
      <xdr:rowOff>0</xdr:rowOff>
    </xdr:from>
    <xdr:to>
      <xdr:col>16</xdr:col>
      <xdr:colOff>396147</xdr:colOff>
      <xdr:row>65</xdr:row>
      <xdr:rowOff>133118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9334500"/>
          <a:ext cx="5819048" cy="1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8" sqref="A8"/>
    </sheetView>
  </sheetViews>
  <sheetFormatPr defaultRowHeight="15" x14ac:dyDescent="0.25"/>
  <cols>
    <col min="1" max="1" width="22.5703125" style="56" customWidth="1"/>
    <col min="2" max="2" width="10.85546875" bestFit="1" customWidth="1"/>
    <col min="3" max="3" width="16.28515625" bestFit="1" customWidth="1"/>
    <col min="4" max="4" width="22.7109375" bestFit="1" customWidth="1"/>
    <col min="5" max="5" width="19.140625" bestFit="1" customWidth="1"/>
  </cols>
  <sheetData>
    <row r="1" spans="1:5" ht="18.75" x14ac:dyDescent="0.3">
      <c r="A1" s="58" t="s">
        <v>83</v>
      </c>
    </row>
    <row r="2" spans="1:5" s="57" customFormat="1" x14ac:dyDescent="0.25">
      <c r="B2" s="57" t="s">
        <v>85</v>
      </c>
      <c r="C2" s="57" t="s">
        <v>86</v>
      </c>
      <c r="D2" s="57" t="s">
        <v>87</v>
      </c>
      <c r="E2" s="57" t="s">
        <v>88</v>
      </c>
    </row>
    <row r="3" spans="1:5" x14ac:dyDescent="0.25">
      <c r="A3" s="56" t="s">
        <v>84</v>
      </c>
      <c r="B3">
        <f>'14 to 17 Oct 16'!E23</f>
        <v>-7.0600000000000005</v>
      </c>
      <c r="C3">
        <f>'14 to 17 Oct 16'!E24</f>
        <v>-10</v>
      </c>
      <c r="D3">
        <v>7</v>
      </c>
      <c r="E3">
        <v>10</v>
      </c>
    </row>
    <row r="4" spans="1:5" x14ac:dyDescent="0.25">
      <c r="A4" s="56" t="s">
        <v>89</v>
      </c>
      <c r="B4">
        <f>'21 to 24 Oct 16 '!E23</f>
        <v>-3.3000000000000003</v>
      </c>
      <c r="C4">
        <f>-8</f>
        <v>-8</v>
      </c>
      <c r="D4">
        <v>6</v>
      </c>
      <c r="E4">
        <v>8</v>
      </c>
    </row>
    <row r="5" spans="1:5" x14ac:dyDescent="0.25">
      <c r="A5" s="56" t="s">
        <v>90</v>
      </c>
      <c r="B5">
        <f>'05 to 07 Nov 2016'!E23</f>
        <v>8.1600000000000019</v>
      </c>
      <c r="C5">
        <f>'05 to 07 Nov 2016'!E24</f>
        <v>5.68</v>
      </c>
      <c r="D5">
        <v>10</v>
      </c>
      <c r="E5">
        <v>10</v>
      </c>
    </row>
    <row r="6" spans="1:5" x14ac:dyDescent="0.25">
      <c r="A6" s="56" t="s">
        <v>112</v>
      </c>
      <c r="B6">
        <f>'19 to 21 Nov 2016'!E23</f>
        <v>-10.23</v>
      </c>
      <c r="C6">
        <f>'19 to 21 Nov 2016'!E24</f>
        <v>13.139999999999999</v>
      </c>
      <c r="D6">
        <v>7</v>
      </c>
      <c r="E6">
        <v>8</v>
      </c>
    </row>
    <row r="7" spans="1:5" x14ac:dyDescent="0.25">
      <c r="A7" s="56" t="s">
        <v>123</v>
      </c>
    </row>
    <row r="9" spans="1:5" x14ac:dyDescent="0.25">
      <c r="A9" s="56" t="s">
        <v>91</v>
      </c>
      <c r="B9">
        <f>SUM(B3:B8)</f>
        <v>-12.43</v>
      </c>
      <c r="C9">
        <f t="shared" ref="C9:E9" si="0">SUM(C3:C8)</f>
        <v>0.81999999999999851</v>
      </c>
      <c r="D9">
        <f t="shared" si="0"/>
        <v>30</v>
      </c>
      <c r="E9">
        <f t="shared" si="0"/>
        <v>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6"/>
  <sheetViews>
    <sheetView zoomScale="93" zoomScaleNormal="93" zoomScalePageLayoutView="93" workbookViewId="0">
      <selection activeCell="L16" sqref="L16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4.140625" style="3" customWidth="1"/>
    <col min="4" max="4" width="30" style="3" customWidth="1"/>
    <col min="5" max="10" width="8.85546875" style="3" customWidth="1"/>
    <col min="11" max="11" width="2.5703125" style="3" customWidth="1"/>
    <col min="12" max="12" width="30.28515625" style="3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customWidth="1"/>
    <col min="19" max="19" width="22.85546875" style="2" customWidth="1"/>
    <col min="20" max="20" width="2.140625" style="2" customWidth="1"/>
    <col min="21" max="16384" width="8.85546875" style="2"/>
  </cols>
  <sheetData>
    <row r="1" spans="2:19" ht="15.75" thickBot="1" x14ac:dyDescent="0.3"/>
    <row r="2" spans="2:19" x14ac:dyDescent="0.25">
      <c r="B2" s="64" t="s">
        <v>46</v>
      </c>
      <c r="C2" s="65"/>
      <c r="D2" s="65"/>
      <c r="E2" s="65"/>
      <c r="F2" s="65"/>
      <c r="G2" s="65"/>
      <c r="H2" s="65"/>
      <c r="I2" s="65"/>
      <c r="J2" s="66"/>
      <c r="L2" s="67" t="s">
        <v>47</v>
      </c>
      <c r="M2" s="68"/>
      <c r="N2" s="69"/>
      <c r="P2" s="70" t="s">
        <v>48</v>
      </c>
      <c r="Q2" s="71"/>
      <c r="R2" s="71"/>
      <c r="S2" s="72"/>
    </row>
    <row r="3" spans="2:19" s="34" customFormat="1" x14ac:dyDescent="0.25">
      <c r="B3" s="28" t="s">
        <v>3</v>
      </c>
      <c r="C3" s="63" t="s">
        <v>4</v>
      </c>
      <c r="D3" s="63" t="s">
        <v>5</v>
      </c>
      <c r="E3" s="73" t="s">
        <v>10</v>
      </c>
      <c r="F3" s="73"/>
      <c r="G3" s="73"/>
      <c r="H3" s="73" t="s">
        <v>11</v>
      </c>
      <c r="I3" s="73"/>
      <c r="J3" s="74"/>
      <c r="K3" s="3"/>
      <c r="L3" s="30" t="s">
        <v>12</v>
      </c>
      <c r="M3" s="31" t="s">
        <v>28</v>
      </c>
      <c r="N3" s="32" t="s">
        <v>14</v>
      </c>
      <c r="O3" s="33"/>
      <c r="P3" s="35" t="s">
        <v>34</v>
      </c>
      <c r="Q3" s="36" t="s">
        <v>38</v>
      </c>
      <c r="R3" s="36" t="s">
        <v>29</v>
      </c>
      <c r="S3" s="38" t="s">
        <v>33</v>
      </c>
    </row>
    <row r="4" spans="2:19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9"/>
      <c r="S4" s="46"/>
    </row>
    <row r="5" spans="2:19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9"/>
      <c r="S5" s="46"/>
    </row>
    <row r="6" spans="2:19" x14ac:dyDescent="0.25">
      <c r="B6" s="9">
        <v>42700</v>
      </c>
      <c r="C6" s="7" t="s">
        <v>113</v>
      </c>
      <c r="D6" s="15" t="s">
        <v>22</v>
      </c>
      <c r="E6" s="11">
        <v>0.12</v>
      </c>
      <c r="F6" s="11">
        <v>0.21</v>
      </c>
      <c r="G6" s="11">
        <v>0.67</v>
      </c>
      <c r="H6" s="13">
        <f t="shared" ref="H6:J15" si="0">(1/E6)</f>
        <v>8.3333333333333339</v>
      </c>
      <c r="I6" s="13">
        <f t="shared" si="0"/>
        <v>4.7619047619047619</v>
      </c>
      <c r="J6" s="14">
        <f t="shared" si="0"/>
        <v>1.4925373134328357</v>
      </c>
      <c r="L6" s="22">
        <v>11</v>
      </c>
      <c r="M6" s="23" t="s">
        <v>99</v>
      </c>
      <c r="N6" s="24">
        <v>1.35</v>
      </c>
      <c r="P6" s="39"/>
      <c r="Q6" s="43"/>
      <c r="R6" s="60"/>
      <c r="S6" s="46"/>
    </row>
    <row r="7" spans="2:19" x14ac:dyDescent="0.25">
      <c r="B7" s="9">
        <v>42700</v>
      </c>
      <c r="C7" s="7" t="s">
        <v>114</v>
      </c>
      <c r="D7" s="15" t="s">
        <v>22</v>
      </c>
      <c r="E7" s="11">
        <v>0.25</v>
      </c>
      <c r="F7" s="11">
        <v>0.28999999999999998</v>
      </c>
      <c r="G7" s="11">
        <v>0.46</v>
      </c>
      <c r="H7" s="13">
        <f t="shared" ref="H7" si="1">(1/E7)</f>
        <v>4</v>
      </c>
      <c r="I7" s="13">
        <f t="shared" ref="I7" si="2">(1/F7)</f>
        <v>3.4482758620689657</v>
      </c>
      <c r="J7" s="14">
        <f t="shared" ref="J7" si="3">(1/G7)</f>
        <v>2.1739130434782608</v>
      </c>
      <c r="L7" s="22">
        <v>8.1999999999999993</v>
      </c>
      <c r="M7" s="23" t="s">
        <v>124</v>
      </c>
      <c r="N7" s="24">
        <v>2.6</v>
      </c>
      <c r="P7" s="39"/>
      <c r="Q7" s="43"/>
      <c r="R7" s="60"/>
      <c r="S7" s="46"/>
    </row>
    <row r="8" spans="2:19" x14ac:dyDescent="0.25">
      <c r="B8" s="9">
        <v>42700</v>
      </c>
      <c r="C8" s="7" t="s">
        <v>115</v>
      </c>
      <c r="D8" s="10" t="s">
        <v>45</v>
      </c>
      <c r="E8" s="11">
        <v>0.5</v>
      </c>
      <c r="F8" s="11">
        <v>0.31</v>
      </c>
      <c r="G8" s="11">
        <v>0.19</v>
      </c>
      <c r="H8" s="13">
        <f t="shared" ref="H8" si="4">(1/E8)</f>
        <v>2</v>
      </c>
      <c r="I8" s="13">
        <f t="shared" ref="I8" si="5">(1/F8)</f>
        <v>3.2258064516129035</v>
      </c>
      <c r="J8" s="14">
        <f t="shared" ref="J8" si="6">(1/G8)</f>
        <v>5.2631578947368425</v>
      </c>
      <c r="L8" s="22">
        <v>7.6</v>
      </c>
      <c r="M8" s="23" t="s">
        <v>62</v>
      </c>
      <c r="N8" s="24">
        <v>3.6</v>
      </c>
      <c r="P8" s="39"/>
      <c r="Q8" s="43"/>
      <c r="R8" s="60"/>
      <c r="S8" s="46"/>
    </row>
    <row r="9" spans="2:19" x14ac:dyDescent="0.25">
      <c r="B9" s="9">
        <v>42700</v>
      </c>
      <c r="C9" s="7" t="s">
        <v>116</v>
      </c>
      <c r="D9" s="10" t="s">
        <v>15</v>
      </c>
      <c r="E9" s="11">
        <v>0.74</v>
      </c>
      <c r="F9" s="11">
        <v>0.16</v>
      </c>
      <c r="G9" s="11">
        <v>0.1</v>
      </c>
      <c r="H9" s="13">
        <f t="shared" ref="H9:H15" si="7">(1/E9)</f>
        <v>1.3513513513513513</v>
      </c>
      <c r="I9" s="13">
        <f t="shared" ref="I9:I15" si="8">(1/F9)</f>
        <v>6.25</v>
      </c>
      <c r="J9" s="14">
        <f t="shared" ref="J9:J15" si="9">(1/G9)</f>
        <v>10</v>
      </c>
      <c r="L9" s="22">
        <v>9</v>
      </c>
      <c r="M9" s="23" t="s">
        <v>65</v>
      </c>
      <c r="N9" s="24">
        <v>1.21</v>
      </c>
      <c r="P9" s="39"/>
      <c r="Q9" s="43"/>
      <c r="R9" s="59"/>
      <c r="S9" s="46"/>
    </row>
    <row r="10" spans="2:19" x14ac:dyDescent="0.25">
      <c r="B10" s="9">
        <v>42700</v>
      </c>
      <c r="C10" s="7" t="s">
        <v>117</v>
      </c>
      <c r="D10" s="15" t="s">
        <v>2</v>
      </c>
      <c r="E10" s="11">
        <v>0.44</v>
      </c>
      <c r="F10" s="11">
        <v>0.28000000000000003</v>
      </c>
      <c r="G10" s="11">
        <v>0.28000000000000003</v>
      </c>
      <c r="H10" s="13">
        <f t="shared" si="7"/>
        <v>2.2727272727272729</v>
      </c>
      <c r="I10" s="13">
        <f t="shared" si="8"/>
        <v>3.5714285714285712</v>
      </c>
      <c r="J10" s="14">
        <f t="shared" si="9"/>
        <v>3.5714285714285712</v>
      </c>
      <c r="L10" s="22">
        <v>7.4</v>
      </c>
      <c r="M10" s="23" t="s">
        <v>125</v>
      </c>
      <c r="N10" s="24">
        <v>2.72</v>
      </c>
      <c r="P10" s="39"/>
      <c r="Q10" s="43"/>
      <c r="R10" s="59"/>
      <c r="S10" s="46"/>
    </row>
    <row r="11" spans="2:19" x14ac:dyDescent="0.25">
      <c r="B11" s="9">
        <v>42700</v>
      </c>
      <c r="C11" s="7" t="s">
        <v>118</v>
      </c>
      <c r="D11" s="15" t="s">
        <v>2</v>
      </c>
      <c r="E11" s="11">
        <v>0.46</v>
      </c>
      <c r="F11" s="11">
        <v>0.27</v>
      </c>
      <c r="G11" s="11">
        <v>0.27</v>
      </c>
      <c r="H11" s="13">
        <f t="shared" si="7"/>
        <v>2.1739130434782608</v>
      </c>
      <c r="I11" s="13">
        <f t="shared" si="8"/>
        <v>3.7037037037037033</v>
      </c>
      <c r="J11" s="14">
        <f t="shared" si="9"/>
        <v>3.7037037037037033</v>
      </c>
      <c r="L11" s="22">
        <v>8.6</v>
      </c>
      <c r="M11" s="23" t="s">
        <v>13</v>
      </c>
      <c r="N11" s="24">
        <v>1.81</v>
      </c>
      <c r="P11" s="39"/>
      <c r="Q11" s="43"/>
      <c r="R11" s="59"/>
      <c r="S11" s="46"/>
    </row>
    <row r="12" spans="2:19" x14ac:dyDescent="0.25">
      <c r="B12" s="9">
        <v>42701</v>
      </c>
      <c r="C12" s="7" t="s">
        <v>119</v>
      </c>
      <c r="D12" s="15" t="s">
        <v>2</v>
      </c>
      <c r="E12" s="11">
        <v>0.47</v>
      </c>
      <c r="F12" s="11">
        <v>0.27</v>
      </c>
      <c r="G12" s="11">
        <v>0.26</v>
      </c>
      <c r="H12" s="13">
        <f t="shared" si="7"/>
        <v>2.1276595744680851</v>
      </c>
      <c r="I12" s="13">
        <f t="shared" si="8"/>
        <v>3.7037037037037033</v>
      </c>
      <c r="J12" s="14">
        <f t="shared" si="9"/>
        <v>3.8461538461538458</v>
      </c>
      <c r="L12" s="22">
        <v>7.4</v>
      </c>
      <c r="M12" s="23" t="s">
        <v>126</v>
      </c>
      <c r="N12" s="24">
        <v>2.46</v>
      </c>
      <c r="P12" s="39"/>
      <c r="Q12" s="43"/>
      <c r="R12" s="59"/>
      <c r="S12" s="46"/>
    </row>
    <row r="13" spans="2:19" x14ac:dyDescent="0.25">
      <c r="B13" s="9">
        <v>42701</v>
      </c>
      <c r="C13" s="7" t="s">
        <v>120</v>
      </c>
      <c r="D13" s="15" t="s">
        <v>15</v>
      </c>
      <c r="E13" s="11">
        <v>0.77</v>
      </c>
      <c r="F13" s="11">
        <v>0.15</v>
      </c>
      <c r="G13" s="11">
        <v>0.08</v>
      </c>
      <c r="H13" s="13">
        <f t="shared" si="7"/>
        <v>1.2987012987012987</v>
      </c>
      <c r="I13" s="13">
        <f t="shared" si="8"/>
        <v>6.666666666666667</v>
      </c>
      <c r="J13" s="14">
        <f t="shared" si="9"/>
        <v>12.5</v>
      </c>
      <c r="L13" s="22">
        <v>8.8000000000000007</v>
      </c>
      <c r="M13" s="23" t="s">
        <v>97</v>
      </c>
      <c r="N13" s="24">
        <v>1.44</v>
      </c>
      <c r="P13" s="39"/>
      <c r="Q13" s="43"/>
      <c r="R13" s="59"/>
      <c r="S13" s="46"/>
    </row>
    <row r="14" spans="2:19" x14ac:dyDescent="0.25">
      <c r="B14" s="9">
        <v>42701</v>
      </c>
      <c r="C14" s="7" t="s">
        <v>121</v>
      </c>
      <c r="D14" s="15" t="s">
        <v>45</v>
      </c>
      <c r="E14" s="11">
        <v>0.57999999999999996</v>
      </c>
      <c r="F14" s="11">
        <v>0.24</v>
      </c>
      <c r="G14" s="11">
        <v>0.18</v>
      </c>
      <c r="H14" s="13">
        <f t="shared" si="7"/>
        <v>1.7241379310344829</v>
      </c>
      <c r="I14" s="13">
        <f t="shared" si="8"/>
        <v>4.166666666666667</v>
      </c>
      <c r="J14" s="14">
        <f t="shared" si="9"/>
        <v>5.5555555555555554</v>
      </c>
      <c r="L14" s="22">
        <v>8.6</v>
      </c>
      <c r="M14" s="23" t="s">
        <v>82</v>
      </c>
      <c r="N14" s="24">
        <v>1.5</v>
      </c>
      <c r="P14" s="39"/>
      <c r="Q14" s="43"/>
      <c r="R14" s="59"/>
      <c r="S14" s="46"/>
    </row>
    <row r="15" spans="2:19" x14ac:dyDescent="0.25">
      <c r="B15" s="9">
        <v>42701</v>
      </c>
      <c r="C15" s="7" t="s">
        <v>122</v>
      </c>
      <c r="D15" s="15" t="s">
        <v>45</v>
      </c>
      <c r="E15" s="11">
        <v>0.52</v>
      </c>
      <c r="F15" s="11">
        <v>0.27</v>
      </c>
      <c r="G15" s="11">
        <v>0.21</v>
      </c>
      <c r="H15" s="13">
        <f t="shared" si="7"/>
        <v>1.9230769230769229</v>
      </c>
      <c r="I15" s="13">
        <f t="shared" si="8"/>
        <v>3.7037037037037033</v>
      </c>
      <c r="J15" s="14">
        <f t="shared" si="9"/>
        <v>4.7619047619047619</v>
      </c>
      <c r="L15" s="22">
        <v>8</v>
      </c>
      <c r="M15" s="23" t="s">
        <v>81</v>
      </c>
      <c r="N15" s="24">
        <v>2.2000000000000002</v>
      </c>
      <c r="P15" s="39"/>
      <c r="Q15" s="43"/>
      <c r="R15" s="59"/>
      <c r="S15" s="46"/>
    </row>
    <row r="16" spans="2:19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1"/>
      <c r="S16" s="50"/>
    </row>
    <row r="21" spans="4:19" s="3" customFormat="1" x14ac:dyDescent="0.25">
      <c r="D21" s="5" t="s">
        <v>41</v>
      </c>
      <c r="E21" s="4">
        <v>2.5</v>
      </c>
      <c r="S21" s="2"/>
    </row>
    <row r="22" spans="4:19" s="3" customFormat="1" x14ac:dyDescent="0.25">
      <c r="D22" s="5" t="s">
        <v>40</v>
      </c>
      <c r="E22" s="4">
        <v>1</v>
      </c>
      <c r="S22" s="2"/>
    </row>
    <row r="23" spans="4:19" s="3" customFormat="1" x14ac:dyDescent="0.25">
      <c r="D23" s="5" t="s">
        <v>39</v>
      </c>
      <c r="E23" s="4">
        <f>SUM(Q:Q)</f>
        <v>0</v>
      </c>
      <c r="S23" s="2"/>
    </row>
    <row r="24" spans="4:19" s="3" customFormat="1" x14ac:dyDescent="0.25">
      <c r="D24" s="4" t="s">
        <v>42</v>
      </c>
      <c r="E24" s="4">
        <f>SUM(S:S)</f>
        <v>0</v>
      </c>
      <c r="S24" s="2"/>
    </row>
    <row r="56" spans="19:19" s="3" customFormat="1" x14ac:dyDescent="0.25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6"/>
  <sheetViews>
    <sheetView topLeftCell="N1" zoomScale="93" zoomScaleNormal="93" zoomScalePageLayoutView="93" workbookViewId="0">
      <selection activeCell="R21" sqref="R21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4.140625" style="3" bestFit="1" customWidth="1"/>
    <col min="4" max="4" width="30" style="3" bestFit="1" customWidth="1"/>
    <col min="5" max="10" width="8.85546875" style="3" customWidth="1"/>
    <col min="11" max="11" width="2.5703125" style="3" customWidth="1"/>
    <col min="12" max="12" width="30.28515625" style="3" customWidth="1"/>
    <col min="13" max="13" width="22.140625" style="3" customWidth="1"/>
    <col min="14" max="14" width="14" style="3" customWidth="1"/>
    <col min="15" max="15" width="2.42578125" style="3" customWidth="1"/>
    <col min="16" max="16" width="18.7109375" style="3" customWidth="1"/>
    <col min="17" max="17" width="21.85546875" style="3" customWidth="1"/>
    <col min="18" max="18" width="7" style="3" bestFit="1" customWidth="1"/>
    <col min="19" max="19" width="22.85546875" style="2" bestFit="1" customWidth="1"/>
    <col min="20" max="20" width="2.140625" style="2" customWidth="1"/>
    <col min="21" max="16384" width="8.85546875" style="2"/>
  </cols>
  <sheetData>
    <row r="1" spans="2:19" ht="15.75" thickBot="1" x14ac:dyDescent="0.3"/>
    <row r="2" spans="2:19" x14ac:dyDescent="0.25">
      <c r="B2" s="64" t="s">
        <v>46</v>
      </c>
      <c r="C2" s="65"/>
      <c r="D2" s="65"/>
      <c r="E2" s="65"/>
      <c r="F2" s="65"/>
      <c r="G2" s="65"/>
      <c r="H2" s="65"/>
      <c r="I2" s="65"/>
      <c r="J2" s="66"/>
      <c r="L2" s="67" t="s">
        <v>47</v>
      </c>
      <c r="M2" s="68"/>
      <c r="N2" s="69"/>
      <c r="P2" s="70" t="s">
        <v>48</v>
      </c>
      <c r="Q2" s="71"/>
      <c r="R2" s="71"/>
      <c r="S2" s="72"/>
    </row>
    <row r="3" spans="2:19" s="34" customFormat="1" x14ac:dyDescent="0.25">
      <c r="B3" s="28" t="s">
        <v>3</v>
      </c>
      <c r="C3" s="62" t="s">
        <v>4</v>
      </c>
      <c r="D3" s="62" t="s">
        <v>5</v>
      </c>
      <c r="E3" s="73" t="s">
        <v>10</v>
      </c>
      <c r="F3" s="73"/>
      <c r="G3" s="73"/>
      <c r="H3" s="73" t="s">
        <v>11</v>
      </c>
      <c r="I3" s="73"/>
      <c r="J3" s="74"/>
      <c r="K3" s="3"/>
      <c r="L3" s="30" t="s">
        <v>12</v>
      </c>
      <c r="M3" s="31" t="s">
        <v>28</v>
      </c>
      <c r="N3" s="32" t="s">
        <v>14</v>
      </c>
      <c r="O3" s="33"/>
      <c r="P3" s="35" t="s">
        <v>34</v>
      </c>
      <c r="Q3" s="36" t="s">
        <v>38</v>
      </c>
      <c r="R3" s="36" t="s">
        <v>29</v>
      </c>
      <c r="S3" s="38" t="s">
        <v>33</v>
      </c>
    </row>
    <row r="4" spans="2:19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9"/>
      <c r="S4" s="46"/>
    </row>
    <row r="5" spans="2:19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9"/>
      <c r="S5" s="46"/>
    </row>
    <row r="6" spans="2:19" x14ac:dyDescent="0.25">
      <c r="B6" s="9">
        <v>42693</v>
      </c>
      <c r="C6" s="7" t="s">
        <v>96</v>
      </c>
      <c r="D6" s="15" t="s">
        <v>2</v>
      </c>
      <c r="E6" s="11">
        <v>0.34</v>
      </c>
      <c r="F6" s="11">
        <v>0.28999999999999998</v>
      </c>
      <c r="G6" s="11">
        <v>0.37</v>
      </c>
      <c r="H6" s="13">
        <f t="shared" ref="H6:J15" si="0">(1/E6)</f>
        <v>2.9411764705882351</v>
      </c>
      <c r="I6" s="13">
        <f t="shared" si="0"/>
        <v>3.4482758620689657</v>
      </c>
      <c r="J6" s="14">
        <f t="shared" si="0"/>
        <v>2.7027027027027026</v>
      </c>
      <c r="L6" s="22">
        <v>7.2</v>
      </c>
      <c r="M6" s="23" t="s">
        <v>97</v>
      </c>
      <c r="N6" s="24">
        <v>3.05</v>
      </c>
      <c r="P6" s="39" t="s">
        <v>35</v>
      </c>
      <c r="Q6" s="43">
        <f>-$E$21</f>
        <v>-2.5</v>
      </c>
      <c r="R6" s="60" t="s">
        <v>2</v>
      </c>
      <c r="S6" s="46">
        <f>$E$22*(L6-1)*0.95</f>
        <v>5.89</v>
      </c>
    </row>
    <row r="7" spans="2:19" x14ac:dyDescent="0.25">
      <c r="B7" s="9">
        <v>42693</v>
      </c>
      <c r="C7" s="7" t="s">
        <v>98</v>
      </c>
      <c r="D7" s="10" t="s">
        <v>93</v>
      </c>
      <c r="E7" s="11">
        <v>0.18</v>
      </c>
      <c r="F7" s="11">
        <v>0.22</v>
      </c>
      <c r="G7" s="11">
        <v>0.6</v>
      </c>
      <c r="H7" s="13">
        <f t="shared" si="0"/>
        <v>5.5555555555555554</v>
      </c>
      <c r="I7" s="13">
        <f t="shared" si="0"/>
        <v>4.5454545454545459</v>
      </c>
      <c r="J7" s="14">
        <f t="shared" si="0"/>
        <v>1.6666666666666667</v>
      </c>
      <c r="L7" s="22">
        <v>9.6</v>
      </c>
      <c r="M7" s="23" t="s">
        <v>99</v>
      </c>
      <c r="N7" s="24">
        <v>1.59</v>
      </c>
      <c r="P7" s="39" t="s">
        <v>35</v>
      </c>
      <c r="Q7" s="43">
        <f>ROUND(-(N7-1)*$E$21,2)</f>
        <v>-1.48</v>
      </c>
      <c r="R7" s="60" t="s">
        <v>93</v>
      </c>
      <c r="S7" s="46">
        <f>$E$22*(L7-1)*0.95</f>
        <v>8.17</v>
      </c>
    </row>
    <row r="8" spans="2:19" x14ac:dyDescent="0.25">
      <c r="B8" s="9">
        <v>42693</v>
      </c>
      <c r="C8" s="7" t="s">
        <v>100</v>
      </c>
      <c r="D8" s="10" t="s">
        <v>45</v>
      </c>
      <c r="E8" s="11">
        <v>0.55000000000000004</v>
      </c>
      <c r="F8" s="11">
        <v>0.25</v>
      </c>
      <c r="G8" s="11">
        <v>0.2</v>
      </c>
      <c r="H8" s="13">
        <f t="shared" si="0"/>
        <v>1.8181818181818181</v>
      </c>
      <c r="I8" s="13">
        <f t="shared" si="0"/>
        <v>4</v>
      </c>
      <c r="J8" s="14">
        <f t="shared" si="0"/>
        <v>5</v>
      </c>
      <c r="L8" s="22">
        <v>9</v>
      </c>
      <c r="M8" s="23" t="s">
        <v>101</v>
      </c>
      <c r="N8" s="24">
        <v>1.62</v>
      </c>
      <c r="P8" s="39" t="s">
        <v>92</v>
      </c>
      <c r="Q8" s="43">
        <f>ROUND($E$21*0.95,2)</f>
        <v>2.38</v>
      </c>
      <c r="R8" s="60" t="s">
        <v>2</v>
      </c>
      <c r="S8" s="46">
        <f>-$E$22</f>
        <v>-1</v>
      </c>
    </row>
    <row r="9" spans="2:19" x14ac:dyDescent="0.25">
      <c r="B9" s="9">
        <v>42693</v>
      </c>
      <c r="C9" s="7" t="s">
        <v>102</v>
      </c>
      <c r="D9" s="10" t="s">
        <v>2</v>
      </c>
      <c r="E9" s="11">
        <v>0.33</v>
      </c>
      <c r="F9" s="11">
        <v>0.26</v>
      </c>
      <c r="G9" s="11">
        <v>0.41</v>
      </c>
      <c r="H9" s="13">
        <f t="shared" si="0"/>
        <v>3.0303030303030303</v>
      </c>
      <c r="I9" s="13">
        <f t="shared" si="0"/>
        <v>3.8461538461538458</v>
      </c>
      <c r="J9" s="14">
        <f t="shared" si="0"/>
        <v>2.4390243902439024</v>
      </c>
      <c r="L9" s="22">
        <v>7.6</v>
      </c>
      <c r="M9" s="23" t="s">
        <v>81</v>
      </c>
      <c r="N9" s="24">
        <v>3.4</v>
      </c>
      <c r="P9" s="39" t="s">
        <v>35</v>
      </c>
      <c r="Q9" s="43">
        <f>-$E$21</f>
        <v>-2.5</v>
      </c>
      <c r="R9" s="59" t="s">
        <v>52</v>
      </c>
      <c r="S9" s="46">
        <f t="shared" ref="S9:S15" si="1">-$E$22</f>
        <v>-1</v>
      </c>
    </row>
    <row r="10" spans="2:19" x14ac:dyDescent="0.25">
      <c r="B10" s="9">
        <v>42693</v>
      </c>
      <c r="C10" s="7" t="s">
        <v>103</v>
      </c>
      <c r="D10" s="15" t="s">
        <v>2</v>
      </c>
      <c r="E10" s="11">
        <v>0.49</v>
      </c>
      <c r="F10" s="11">
        <v>0.26</v>
      </c>
      <c r="G10" s="11">
        <v>0.25</v>
      </c>
      <c r="H10" s="13">
        <f t="shared" si="0"/>
        <v>2.0408163265306123</v>
      </c>
      <c r="I10" s="13">
        <f t="shared" si="0"/>
        <v>3.8461538461538458</v>
      </c>
      <c r="J10" s="14">
        <f t="shared" si="0"/>
        <v>4</v>
      </c>
      <c r="L10" s="22">
        <v>7.6</v>
      </c>
      <c r="M10" s="23" t="s">
        <v>104</v>
      </c>
      <c r="N10" s="24">
        <v>2.3199999999999998</v>
      </c>
      <c r="P10" s="39" t="s">
        <v>35</v>
      </c>
      <c r="Q10" s="43">
        <f>-$E$21</f>
        <v>-2.5</v>
      </c>
      <c r="R10" s="59" t="s">
        <v>22</v>
      </c>
      <c r="S10" s="46">
        <f t="shared" si="1"/>
        <v>-1</v>
      </c>
    </row>
    <row r="11" spans="2:19" x14ac:dyDescent="0.25">
      <c r="B11" s="9">
        <v>42693</v>
      </c>
      <c r="C11" s="7" t="s">
        <v>105</v>
      </c>
      <c r="D11" s="15" t="s">
        <v>45</v>
      </c>
      <c r="E11" s="11">
        <v>0.55000000000000004</v>
      </c>
      <c r="F11" s="11">
        <v>0.25</v>
      </c>
      <c r="G11" s="11">
        <v>0.2</v>
      </c>
      <c r="H11" s="13">
        <f t="shared" si="0"/>
        <v>1.8181818181818181</v>
      </c>
      <c r="I11" s="13">
        <f t="shared" si="0"/>
        <v>4</v>
      </c>
      <c r="J11" s="14">
        <f t="shared" si="0"/>
        <v>5</v>
      </c>
      <c r="L11" s="22">
        <v>8</v>
      </c>
      <c r="M11" s="23" t="s">
        <v>27</v>
      </c>
      <c r="N11" s="24">
        <v>2.1800000000000002</v>
      </c>
      <c r="P11" s="39" t="s">
        <v>92</v>
      </c>
      <c r="Q11" s="43">
        <f>ROUND(((N11-1)*$E$21)*0.95,2)</f>
        <v>2.8</v>
      </c>
      <c r="R11" s="59" t="s">
        <v>30</v>
      </c>
      <c r="S11" s="46">
        <f t="shared" si="1"/>
        <v>-1</v>
      </c>
    </row>
    <row r="12" spans="2:19" x14ac:dyDescent="0.25">
      <c r="B12" s="9">
        <v>42693</v>
      </c>
      <c r="C12" s="7" t="s">
        <v>106</v>
      </c>
      <c r="D12" s="15" t="s">
        <v>2</v>
      </c>
      <c r="E12" s="11">
        <v>0.28999999999999998</v>
      </c>
      <c r="F12" s="11">
        <v>0.27</v>
      </c>
      <c r="G12" s="11">
        <v>0.44</v>
      </c>
      <c r="H12" s="13">
        <f t="shared" si="0"/>
        <v>3.4482758620689657</v>
      </c>
      <c r="I12" s="13">
        <f t="shared" si="0"/>
        <v>3.7037037037037033</v>
      </c>
      <c r="J12" s="14">
        <f t="shared" si="0"/>
        <v>2.2727272727272729</v>
      </c>
      <c r="L12" s="22">
        <v>7.4</v>
      </c>
      <c r="M12" s="23" t="s">
        <v>64</v>
      </c>
      <c r="N12" s="24">
        <v>2.78</v>
      </c>
      <c r="P12" s="39" t="s">
        <v>35</v>
      </c>
      <c r="Q12" s="43">
        <f>-$E$21</f>
        <v>-2.5</v>
      </c>
      <c r="R12" s="59" t="s">
        <v>20</v>
      </c>
      <c r="S12" s="46">
        <f t="shared" si="1"/>
        <v>-1</v>
      </c>
    </row>
    <row r="13" spans="2:19" x14ac:dyDescent="0.25">
      <c r="B13" s="9">
        <v>42693</v>
      </c>
      <c r="C13" s="7" t="s">
        <v>107</v>
      </c>
      <c r="D13" s="15" t="s">
        <v>45</v>
      </c>
      <c r="E13" s="11">
        <v>0.66</v>
      </c>
      <c r="F13" s="11">
        <v>0.21</v>
      </c>
      <c r="G13" s="11">
        <v>0.13</v>
      </c>
      <c r="H13" s="13">
        <f t="shared" si="0"/>
        <v>1.5151515151515151</v>
      </c>
      <c r="I13" s="13">
        <f t="shared" si="0"/>
        <v>4.7619047619047619</v>
      </c>
      <c r="J13" s="14">
        <f t="shared" si="0"/>
        <v>7.6923076923076916</v>
      </c>
      <c r="L13" s="22">
        <v>8.6</v>
      </c>
      <c r="M13" s="23" t="s">
        <v>36</v>
      </c>
      <c r="N13" s="24"/>
      <c r="P13" s="39" t="s">
        <v>36</v>
      </c>
      <c r="Q13" s="43">
        <v>0</v>
      </c>
      <c r="R13" s="59" t="s">
        <v>31</v>
      </c>
      <c r="S13" s="46">
        <f t="shared" si="1"/>
        <v>-1</v>
      </c>
    </row>
    <row r="14" spans="2:19" x14ac:dyDescent="0.25">
      <c r="B14" s="9">
        <v>42694</v>
      </c>
      <c r="C14" s="7" t="s">
        <v>108</v>
      </c>
      <c r="D14" s="15" t="s">
        <v>22</v>
      </c>
      <c r="E14" s="11">
        <v>0.24</v>
      </c>
      <c r="F14" s="11">
        <v>0.31</v>
      </c>
      <c r="G14" s="11">
        <v>0.45</v>
      </c>
      <c r="H14" s="13">
        <f t="shared" si="0"/>
        <v>4.166666666666667</v>
      </c>
      <c r="I14" s="13">
        <f t="shared" si="0"/>
        <v>3.2258064516129035</v>
      </c>
      <c r="J14" s="14">
        <f t="shared" si="0"/>
        <v>2.2222222222222223</v>
      </c>
      <c r="L14" s="22">
        <v>7.4</v>
      </c>
      <c r="M14" s="23" t="s">
        <v>13</v>
      </c>
      <c r="N14" s="24">
        <v>1.6</v>
      </c>
      <c r="P14" s="39" t="s">
        <v>35</v>
      </c>
      <c r="Q14" s="43">
        <f>ROUND(-(N14-1)*$E$21,2)</f>
        <v>-1.5</v>
      </c>
      <c r="R14" s="59" t="s">
        <v>22</v>
      </c>
      <c r="S14" s="46">
        <f>$E$22*(L14-1)*0.95</f>
        <v>6.08</v>
      </c>
    </row>
    <row r="15" spans="2:19" x14ac:dyDescent="0.25">
      <c r="B15" s="9">
        <v>42695</v>
      </c>
      <c r="C15" s="7" t="s">
        <v>109</v>
      </c>
      <c r="D15" s="15" t="s">
        <v>45</v>
      </c>
      <c r="E15" s="11">
        <v>0.43</v>
      </c>
      <c r="F15" s="11">
        <v>0.33</v>
      </c>
      <c r="G15" s="11">
        <v>0.24</v>
      </c>
      <c r="H15" s="13">
        <f t="shared" si="0"/>
        <v>2.3255813953488373</v>
      </c>
      <c r="I15" s="13">
        <f t="shared" si="0"/>
        <v>3.0303030303030303</v>
      </c>
      <c r="J15" s="14">
        <f t="shared" si="0"/>
        <v>4.166666666666667</v>
      </c>
      <c r="L15" s="22">
        <v>7</v>
      </c>
      <c r="M15" s="23" t="s">
        <v>110</v>
      </c>
      <c r="N15" s="24">
        <v>1.97</v>
      </c>
      <c r="P15" s="39" t="s">
        <v>35</v>
      </c>
      <c r="Q15" s="43">
        <f>ROUND(-(N15-1)*$E$21,2)</f>
        <v>-2.4300000000000002</v>
      </c>
      <c r="R15" s="59" t="s">
        <v>111</v>
      </c>
      <c r="S15" s="46">
        <f t="shared" si="1"/>
        <v>-1</v>
      </c>
    </row>
    <row r="16" spans="2:19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1"/>
      <c r="S16" s="50"/>
    </row>
    <row r="21" spans="4:19" s="3" customFormat="1" x14ac:dyDescent="0.25">
      <c r="D21" s="5" t="s">
        <v>41</v>
      </c>
      <c r="E21" s="4">
        <v>2.5</v>
      </c>
      <c r="S21" s="2"/>
    </row>
    <row r="22" spans="4:19" s="3" customFormat="1" x14ac:dyDescent="0.25">
      <c r="D22" s="5" t="s">
        <v>40</v>
      </c>
      <c r="E22" s="4">
        <v>1</v>
      </c>
      <c r="S22" s="2"/>
    </row>
    <row r="23" spans="4:19" s="3" customFormat="1" x14ac:dyDescent="0.25">
      <c r="D23" s="5" t="s">
        <v>39</v>
      </c>
      <c r="E23" s="4">
        <f>SUM(Q:Q)</f>
        <v>-10.23</v>
      </c>
      <c r="S23" s="2"/>
    </row>
    <row r="24" spans="4:19" s="3" customFormat="1" x14ac:dyDescent="0.25">
      <c r="D24" s="4" t="s">
        <v>42</v>
      </c>
      <c r="E24" s="4">
        <f>SUM(S:S)</f>
        <v>13.139999999999999</v>
      </c>
      <c r="S24" s="2"/>
    </row>
    <row r="56" spans="19:19" s="3" customFormat="1" x14ac:dyDescent="0.25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ignoredErrors>
    <ignoredError sqref="Q1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6"/>
  <sheetViews>
    <sheetView zoomScale="93" zoomScaleNormal="93" zoomScalePageLayoutView="93" workbookViewId="0">
      <selection activeCell="A24" sqref="A24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4.140625" style="3" bestFit="1" customWidth="1"/>
    <col min="4" max="4" width="30" style="3" bestFit="1" customWidth="1"/>
    <col min="5" max="9" width="8.85546875" style="3"/>
    <col min="10" max="10" width="8.85546875" style="3" customWidth="1"/>
    <col min="11" max="11" width="2.5703125" style="3" customWidth="1"/>
    <col min="12" max="12" width="31.85546875" style="3" bestFit="1" customWidth="1"/>
    <col min="13" max="13" width="22.140625" style="3" bestFit="1" customWidth="1"/>
    <col min="14" max="14" width="14" style="3" bestFit="1" customWidth="1"/>
    <col min="15" max="15" width="2.42578125" style="3" customWidth="1"/>
    <col min="16" max="16" width="15.85546875" style="3" bestFit="1" customWidth="1"/>
    <col min="17" max="17" width="18.5703125" style="3" bestFit="1" customWidth="1"/>
    <col min="18" max="18" width="8.85546875" style="3"/>
    <col min="19" max="19" width="19.140625" style="2" bestFit="1" customWidth="1"/>
    <col min="20" max="20" width="2.140625" style="2" customWidth="1"/>
    <col min="21" max="16384" width="8.85546875" style="2"/>
  </cols>
  <sheetData>
    <row r="1" spans="2:19" ht="15.75" thickBot="1" x14ac:dyDescent="0.3"/>
    <row r="2" spans="2:19" x14ac:dyDescent="0.25">
      <c r="B2" s="64" t="s">
        <v>46</v>
      </c>
      <c r="C2" s="65"/>
      <c r="D2" s="65"/>
      <c r="E2" s="65"/>
      <c r="F2" s="65"/>
      <c r="G2" s="65"/>
      <c r="H2" s="65"/>
      <c r="I2" s="65"/>
      <c r="J2" s="66"/>
      <c r="L2" s="67" t="s">
        <v>47</v>
      </c>
      <c r="M2" s="68"/>
      <c r="N2" s="69"/>
      <c r="P2" s="70" t="s">
        <v>48</v>
      </c>
      <c r="Q2" s="71"/>
      <c r="R2" s="71"/>
      <c r="S2" s="72"/>
    </row>
    <row r="3" spans="2:19" s="34" customFormat="1" x14ac:dyDescent="0.25">
      <c r="B3" s="28" t="s">
        <v>3</v>
      </c>
      <c r="C3" s="55" t="s">
        <v>4</v>
      </c>
      <c r="D3" s="55" t="s">
        <v>5</v>
      </c>
      <c r="E3" s="73" t="s">
        <v>10</v>
      </c>
      <c r="F3" s="73"/>
      <c r="G3" s="73"/>
      <c r="H3" s="73" t="s">
        <v>11</v>
      </c>
      <c r="I3" s="73"/>
      <c r="J3" s="74"/>
      <c r="K3" s="3"/>
      <c r="L3" s="30" t="s">
        <v>12</v>
      </c>
      <c r="M3" s="31" t="s">
        <v>28</v>
      </c>
      <c r="N3" s="32" t="s">
        <v>14</v>
      </c>
      <c r="O3" s="33"/>
      <c r="P3" s="35" t="s">
        <v>34</v>
      </c>
      <c r="Q3" s="36" t="s">
        <v>38</v>
      </c>
      <c r="R3" s="36" t="s">
        <v>29</v>
      </c>
      <c r="S3" s="38" t="s">
        <v>33</v>
      </c>
    </row>
    <row r="4" spans="2:19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9"/>
      <c r="S4" s="46"/>
    </row>
    <row r="5" spans="2:19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9"/>
      <c r="S5" s="46"/>
    </row>
    <row r="6" spans="2:19" x14ac:dyDescent="0.25">
      <c r="B6" s="9">
        <v>42679</v>
      </c>
      <c r="C6" s="7" t="s">
        <v>66</v>
      </c>
      <c r="D6" s="15" t="s">
        <v>2</v>
      </c>
      <c r="E6" s="11">
        <v>0.5</v>
      </c>
      <c r="F6" s="11">
        <v>0.26</v>
      </c>
      <c r="G6" s="11">
        <v>0.24</v>
      </c>
      <c r="H6" s="13">
        <f t="shared" ref="H6:J15" si="0">(1/E6)</f>
        <v>2</v>
      </c>
      <c r="I6" s="13">
        <f t="shared" si="0"/>
        <v>3.8461538461538458</v>
      </c>
      <c r="J6" s="14">
        <f t="shared" si="0"/>
        <v>4.166666666666667</v>
      </c>
      <c r="L6" s="22">
        <v>9.4</v>
      </c>
      <c r="M6" s="23" t="s">
        <v>76</v>
      </c>
      <c r="N6" s="24">
        <v>1.68</v>
      </c>
      <c r="P6" s="39" t="s">
        <v>92</v>
      </c>
      <c r="Q6" s="43">
        <f>ROUND($E$21*0.95,2)</f>
        <v>2.38</v>
      </c>
      <c r="R6" s="59" t="s">
        <v>93</v>
      </c>
      <c r="S6" s="46">
        <f>-$E$22</f>
        <v>-1</v>
      </c>
    </row>
    <row r="7" spans="2:19" x14ac:dyDescent="0.25">
      <c r="B7" s="9">
        <v>42679</v>
      </c>
      <c r="C7" s="7" t="s">
        <v>67</v>
      </c>
      <c r="D7" s="10" t="s">
        <v>52</v>
      </c>
      <c r="E7" s="11">
        <v>0.33</v>
      </c>
      <c r="F7" s="11">
        <v>0.32</v>
      </c>
      <c r="G7" s="11">
        <v>0.35</v>
      </c>
      <c r="H7" s="13">
        <f t="shared" si="0"/>
        <v>3.0303030303030303</v>
      </c>
      <c r="I7" s="13">
        <f t="shared" si="0"/>
        <v>3.125</v>
      </c>
      <c r="J7" s="14">
        <f t="shared" si="0"/>
        <v>2.8571428571428572</v>
      </c>
      <c r="L7" s="22">
        <v>10</v>
      </c>
      <c r="M7" s="23" t="s">
        <v>77</v>
      </c>
      <c r="N7" s="24">
        <v>3.55</v>
      </c>
      <c r="P7" s="39" t="str">
        <f>P6</f>
        <v>Won</v>
      </c>
      <c r="Q7" s="43">
        <f>ROUND(((N7-1)*$E$21)*0.95,2)</f>
        <v>6.06</v>
      </c>
      <c r="R7" s="59" t="s">
        <v>31</v>
      </c>
      <c r="S7" s="46">
        <f t="shared" ref="S7:S8" si="1">-$E$22</f>
        <v>-1</v>
      </c>
    </row>
    <row r="8" spans="2:19" x14ac:dyDescent="0.25">
      <c r="B8" s="9">
        <v>42679</v>
      </c>
      <c r="C8" s="7" t="s">
        <v>68</v>
      </c>
      <c r="D8" s="10" t="s">
        <v>45</v>
      </c>
      <c r="E8" s="11">
        <v>0.75</v>
      </c>
      <c r="F8" s="11">
        <v>0.18</v>
      </c>
      <c r="G8" s="11">
        <v>7.0000000000000007E-2</v>
      </c>
      <c r="H8" s="13">
        <f t="shared" si="0"/>
        <v>1.3333333333333333</v>
      </c>
      <c r="I8" s="13">
        <f t="shared" si="0"/>
        <v>5.5555555555555554</v>
      </c>
      <c r="J8" s="14">
        <f t="shared" si="0"/>
        <v>14.285714285714285</v>
      </c>
      <c r="L8" s="22">
        <v>7</v>
      </c>
      <c r="M8" s="23" t="s">
        <v>62</v>
      </c>
      <c r="N8" s="24">
        <v>6.8</v>
      </c>
      <c r="P8" s="39" t="str">
        <f>P7</f>
        <v>Won</v>
      </c>
      <c r="Q8" s="43">
        <f>ROUND(((N8-1)*$E$21)*0.95,2)</f>
        <v>13.78</v>
      </c>
      <c r="R8" s="60" t="s">
        <v>2</v>
      </c>
      <c r="S8" s="46">
        <f t="shared" si="1"/>
        <v>-1</v>
      </c>
    </row>
    <row r="9" spans="2:19" x14ac:dyDescent="0.25">
      <c r="B9" s="9">
        <v>42679</v>
      </c>
      <c r="C9" s="7" t="s">
        <v>69</v>
      </c>
      <c r="D9" s="10" t="s">
        <v>2</v>
      </c>
      <c r="E9" s="11">
        <v>0.54</v>
      </c>
      <c r="F9" s="11">
        <v>0.24</v>
      </c>
      <c r="G9" s="11">
        <v>0.22</v>
      </c>
      <c r="H9" s="13">
        <f t="shared" si="0"/>
        <v>1.8518518518518516</v>
      </c>
      <c r="I9" s="13">
        <f t="shared" si="0"/>
        <v>4.166666666666667</v>
      </c>
      <c r="J9" s="14">
        <f t="shared" si="0"/>
        <v>4.5454545454545459</v>
      </c>
      <c r="L9" s="22">
        <v>8</v>
      </c>
      <c r="M9" s="23" t="s">
        <v>80</v>
      </c>
      <c r="N9" s="24">
        <v>2.1</v>
      </c>
      <c r="P9" s="39" t="s">
        <v>35</v>
      </c>
      <c r="Q9" s="43">
        <f>-$E$21</f>
        <v>-2.5</v>
      </c>
      <c r="R9" s="59" t="s">
        <v>2</v>
      </c>
      <c r="S9" s="46">
        <f>$E$22*(L9-1)*0.95</f>
        <v>6.6499999999999995</v>
      </c>
    </row>
    <row r="10" spans="2:19" x14ac:dyDescent="0.25">
      <c r="B10" s="9">
        <v>42679</v>
      </c>
      <c r="C10" s="7" t="s">
        <v>70</v>
      </c>
      <c r="D10" s="15" t="s">
        <v>2</v>
      </c>
      <c r="E10" s="11">
        <v>0.57999999999999996</v>
      </c>
      <c r="F10" s="11">
        <v>0.23</v>
      </c>
      <c r="G10" s="11">
        <v>0.19</v>
      </c>
      <c r="H10" s="13">
        <f t="shared" ref="H10" si="2">(1/E10)</f>
        <v>1.7241379310344829</v>
      </c>
      <c r="I10" s="13">
        <f t="shared" ref="I10" si="3">(1/F10)</f>
        <v>4.3478260869565215</v>
      </c>
      <c r="J10" s="14">
        <f t="shared" ref="J10" si="4">(1/G10)</f>
        <v>5.2631578947368425</v>
      </c>
      <c r="L10" s="22">
        <v>10</v>
      </c>
      <c r="M10" s="23" t="s">
        <v>13</v>
      </c>
      <c r="N10" s="24">
        <v>1.53</v>
      </c>
      <c r="P10" s="39" t="s">
        <v>35</v>
      </c>
      <c r="Q10" s="43">
        <f>ROUND(-(N10-1)*$E$21,2)</f>
        <v>-1.33</v>
      </c>
      <c r="R10" s="59" t="s">
        <v>94</v>
      </c>
      <c r="S10" s="46">
        <f>S8</f>
        <v>-1</v>
      </c>
    </row>
    <row r="11" spans="2:19" x14ac:dyDescent="0.25">
      <c r="B11" s="9">
        <v>42680</v>
      </c>
      <c r="C11" s="7" t="s">
        <v>71</v>
      </c>
      <c r="D11" s="15" t="str">
        <f>D10</f>
        <v>1-1</v>
      </c>
      <c r="E11" s="11">
        <v>0.47</v>
      </c>
      <c r="F11" s="11">
        <v>0.28000000000000003</v>
      </c>
      <c r="G11" s="11">
        <v>0.25</v>
      </c>
      <c r="H11" s="13">
        <f t="shared" si="0"/>
        <v>2.1276595744680851</v>
      </c>
      <c r="I11" s="13">
        <f t="shared" si="0"/>
        <v>3.5714285714285712</v>
      </c>
      <c r="J11" s="14">
        <f t="shared" si="0"/>
        <v>4</v>
      </c>
      <c r="L11" s="22">
        <v>8.4</v>
      </c>
      <c r="M11" s="23" t="s">
        <v>61</v>
      </c>
      <c r="N11" s="24">
        <v>4.4000000000000004</v>
      </c>
      <c r="P11" s="39" t="s">
        <v>35</v>
      </c>
      <c r="Q11" s="43">
        <f>-$E$21</f>
        <v>-2.5</v>
      </c>
      <c r="R11" s="59" t="s">
        <v>2</v>
      </c>
      <c r="S11" s="46">
        <f>$E$22*(L11-1)*0.95</f>
        <v>7.03</v>
      </c>
    </row>
    <row r="12" spans="2:19" x14ac:dyDescent="0.25">
      <c r="B12" s="9">
        <v>42680</v>
      </c>
      <c r="C12" s="7" t="s">
        <v>72</v>
      </c>
      <c r="D12" s="15" t="s">
        <v>22</v>
      </c>
      <c r="E12" s="11">
        <v>0.13</v>
      </c>
      <c r="F12" s="11">
        <v>0.23</v>
      </c>
      <c r="G12" s="11">
        <v>0.64</v>
      </c>
      <c r="H12" s="13">
        <f t="shared" si="0"/>
        <v>7.6923076923076916</v>
      </c>
      <c r="I12" s="13">
        <f t="shared" si="0"/>
        <v>4.3478260869565215</v>
      </c>
      <c r="J12" s="14">
        <f t="shared" si="0"/>
        <v>1.5625</v>
      </c>
      <c r="L12" s="22">
        <v>6.8</v>
      </c>
      <c r="M12" s="23" t="s">
        <v>81</v>
      </c>
      <c r="N12" s="24">
        <v>1.75</v>
      </c>
      <c r="P12" s="39" t="s">
        <v>35</v>
      </c>
      <c r="Q12" s="43">
        <f>-$E$21</f>
        <v>-2.5</v>
      </c>
      <c r="R12" s="59" t="s">
        <v>20</v>
      </c>
      <c r="S12" s="46">
        <f>S10</f>
        <v>-1</v>
      </c>
    </row>
    <row r="13" spans="2:19" x14ac:dyDescent="0.25">
      <c r="B13" s="9">
        <v>42680</v>
      </c>
      <c r="C13" s="7" t="s">
        <v>73</v>
      </c>
      <c r="D13" s="15" t="s">
        <v>20</v>
      </c>
      <c r="E13" s="11">
        <v>0.66</v>
      </c>
      <c r="F13" s="11">
        <v>0.2</v>
      </c>
      <c r="G13" s="11">
        <v>0.15</v>
      </c>
      <c r="H13" s="13">
        <f t="shared" si="0"/>
        <v>1.5151515151515151</v>
      </c>
      <c r="I13" s="13">
        <f t="shared" si="0"/>
        <v>5</v>
      </c>
      <c r="J13" s="14">
        <f t="shared" si="0"/>
        <v>6.666666666666667</v>
      </c>
      <c r="L13" s="22">
        <v>10.5</v>
      </c>
      <c r="M13" s="23" t="s">
        <v>65</v>
      </c>
      <c r="N13" s="24">
        <v>1.31</v>
      </c>
      <c r="P13" s="39" t="s">
        <v>35</v>
      </c>
      <c r="Q13" s="43">
        <f>ROUND(-(N13-1)*$E$21,2)</f>
        <v>-0.78</v>
      </c>
      <c r="R13" s="59" t="s">
        <v>32</v>
      </c>
      <c r="S13" s="46">
        <f>S10</f>
        <v>-1</v>
      </c>
    </row>
    <row r="14" spans="2:19" x14ac:dyDescent="0.25">
      <c r="B14" s="9">
        <v>42680</v>
      </c>
      <c r="C14" s="7" t="s">
        <v>74</v>
      </c>
      <c r="D14" s="15" t="s">
        <v>2</v>
      </c>
      <c r="E14" s="11">
        <v>0.27</v>
      </c>
      <c r="F14" s="11">
        <v>0.3</v>
      </c>
      <c r="G14" s="11">
        <v>0.43</v>
      </c>
      <c r="H14" s="13">
        <f t="shared" si="0"/>
        <v>3.7037037037037033</v>
      </c>
      <c r="I14" s="13">
        <f t="shared" si="0"/>
        <v>3.3333333333333335</v>
      </c>
      <c r="J14" s="14">
        <f t="shared" si="0"/>
        <v>2.3255813953488373</v>
      </c>
      <c r="L14" s="22">
        <v>8.6</v>
      </c>
      <c r="M14" s="23" t="s">
        <v>82</v>
      </c>
      <c r="N14" s="24">
        <v>1.78</v>
      </c>
      <c r="P14" s="39" t="s">
        <v>35</v>
      </c>
      <c r="Q14" s="43">
        <f>ROUND(-(N14-1)*$E$21,2)</f>
        <v>-1.95</v>
      </c>
      <c r="R14" s="59" t="s">
        <v>95</v>
      </c>
      <c r="S14" s="46">
        <f>S13</f>
        <v>-1</v>
      </c>
    </row>
    <row r="15" spans="2:19" x14ac:dyDescent="0.25">
      <c r="B15" s="9">
        <v>42680</v>
      </c>
      <c r="C15" s="7" t="s">
        <v>75</v>
      </c>
      <c r="D15" s="15" t="s">
        <v>45</v>
      </c>
      <c r="E15" s="11">
        <v>0.59</v>
      </c>
      <c r="F15" s="11">
        <v>0.25</v>
      </c>
      <c r="G15" s="11">
        <v>0.16</v>
      </c>
      <c r="H15" s="13">
        <f t="shared" si="0"/>
        <v>1.6949152542372883</v>
      </c>
      <c r="I15" s="13">
        <f t="shared" si="0"/>
        <v>4</v>
      </c>
      <c r="J15" s="14">
        <f t="shared" si="0"/>
        <v>6.25</v>
      </c>
      <c r="L15" s="22">
        <v>7</v>
      </c>
      <c r="M15" s="23" t="s">
        <v>64</v>
      </c>
      <c r="N15" s="24">
        <v>1.81</v>
      </c>
      <c r="P15" s="39" t="s">
        <v>35</v>
      </c>
      <c r="Q15" s="43">
        <f>Q12</f>
        <v>-2.5</v>
      </c>
      <c r="R15" s="59" t="s">
        <v>93</v>
      </c>
      <c r="S15" s="46">
        <f>S14</f>
        <v>-1</v>
      </c>
    </row>
    <row r="16" spans="2:19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1"/>
      <c r="S16" s="50"/>
    </row>
    <row r="21" spans="4:19" s="3" customFormat="1" x14ac:dyDescent="0.25">
      <c r="D21" s="5" t="s">
        <v>41</v>
      </c>
      <c r="E21" s="4">
        <v>2.5</v>
      </c>
      <c r="S21" s="2"/>
    </row>
    <row r="22" spans="4:19" s="3" customFormat="1" x14ac:dyDescent="0.25">
      <c r="D22" s="5" t="s">
        <v>40</v>
      </c>
      <c r="E22" s="4">
        <v>1</v>
      </c>
      <c r="S22" s="2"/>
    </row>
    <row r="23" spans="4:19" s="3" customFormat="1" x14ac:dyDescent="0.25">
      <c r="D23" s="5" t="s">
        <v>39</v>
      </c>
      <c r="E23" s="4">
        <f>SUM(Q:Q)</f>
        <v>8.1600000000000019</v>
      </c>
      <c r="S23" s="2"/>
    </row>
    <row r="24" spans="4:19" s="3" customFormat="1" x14ac:dyDescent="0.25">
      <c r="D24" s="4" t="s">
        <v>42</v>
      </c>
      <c r="E24" s="4">
        <f>SUM(S:S)</f>
        <v>5.68</v>
      </c>
      <c r="S24" s="2"/>
    </row>
    <row r="56" spans="3:19" s="3" customFormat="1" x14ac:dyDescent="0.25">
      <c r="C56" s="3" t="s">
        <v>0</v>
      </c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ignoredErrors>
    <ignoredError sqref="S10:S1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6"/>
  <sheetViews>
    <sheetView topLeftCell="K1" zoomScale="93" zoomScaleNormal="93" zoomScalePageLayoutView="93" workbookViewId="0">
      <selection activeCell="Z13" sqref="Z13"/>
    </sheetView>
  </sheetViews>
  <sheetFormatPr defaultColWidth="8.85546875" defaultRowHeight="15" x14ac:dyDescent="0.25"/>
  <cols>
    <col min="1" max="1" width="2.140625" style="2" customWidth="1"/>
    <col min="2" max="2" width="8.85546875" style="3"/>
    <col min="3" max="3" width="24.140625" style="3" bestFit="1" customWidth="1"/>
    <col min="4" max="4" width="25.140625" style="3" bestFit="1" customWidth="1"/>
    <col min="5" max="9" width="8.85546875" style="3"/>
    <col min="10" max="10" width="8.85546875" style="3" customWidth="1"/>
    <col min="11" max="11" width="2.5703125" style="3" customWidth="1"/>
    <col min="12" max="12" width="26.42578125" style="3" bestFit="1" customWidth="1"/>
    <col min="13" max="13" width="22.140625" style="3" bestFit="1" customWidth="1"/>
    <col min="14" max="14" width="11.85546875" style="3" bestFit="1" customWidth="1"/>
    <col min="15" max="15" width="2.42578125" style="3" customWidth="1"/>
    <col min="16" max="16" width="15.85546875" style="3" bestFit="1" customWidth="1"/>
    <col min="17" max="17" width="18.5703125" style="3" bestFit="1" customWidth="1"/>
    <col min="18" max="18" width="8.85546875" style="2"/>
    <col min="19" max="19" width="19.140625" style="2" bestFit="1" customWidth="1"/>
    <col min="20" max="20" width="2.140625" style="2" customWidth="1"/>
    <col min="21" max="16384" width="8.85546875" style="2"/>
  </cols>
  <sheetData>
    <row r="1" spans="2:19" ht="15.75" thickBot="1" x14ac:dyDescent="0.3"/>
    <row r="2" spans="2:19" x14ac:dyDescent="0.25">
      <c r="B2" s="64" t="s">
        <v>46</v>
      </c>
      <c r="C2" s="65"/>
      <c r="D2" s="65"/>
      <c r="E2" s="65"/>
      <c r="F2" s="65"/>
      <c r="G2" s="65"/>
      <c r="H2" s="65"/>
      <c r="I2" s="65"/>
      <c r="J2" s="66"/>
      <c r="L2" s="67" t="s">
        <v>47</v>
      </c>
      <c r="M2" s="68"/>
      <c r="N2" s="69"/>
      <c r="P2" s="70" t="s">
        <v>48</v>
      </c>
      <c r="Q2" s="71"/>
      <c r="R2" s="71"/>
      <c r="S2" s="72"/>
    </row>
    <row r="3" spans="2:19" s="34" customFormat="1" x14ac:dyDescent="0.25">
      <c r="B3" s="28" t="s">
        <v>3</v>
      </c>
      <c r="C3" s="51" t="s">
        <v>4</v>
      </c>
      <c r="D3" s="51" t="s">
        <v>5</v>
      </c>
      <c r="E3" s="73" t="s">
        <v>10</v>
      </c>
      <c r="F3" s="73"/>
      <c r="G3" s="73"/>
      <c r="H3" s="73" t="s">
        <v>11</v>
      </c>
      <c r="I3" s="73"/>
      <c r="J3" s="74"/>
      <c r="K3" s="3"/>
      <c r="L3" s="30" t="s">
        <v>12</v>
      </c>
      <c r="M3" s="31" t="s">
        <v>28</v>
      </c>
      <c r="N3" s="32" t="s">
        <v>14</v>
      </c>
      <c r="O3" s="33"/>
      <c r="P3" s="35" t="s">
        <v>34</v>
      </c>
      <c r="Q3" s="36" t="s">
        <v>38</v>
      </c>
      <c r="R3" s="37" t="s">
        <v>29</v>
      </c>
      <c r="S3" s="38" t="s">
        <v>33</v>
      </c>
    </row>
    <row r="4" spans="2:19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45"/>
      <c r="S4" s="46"/>
    </row>
    <row r="5" spans="2:19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45"/>
      <c r="S5" s="46"/>
    </row>
    <row r="6" spans="2:19" x14ac:dyDescent="0.25">
      <c r="B6" s="9">
        <v>42665</v>
      </c>
      <c r="C6" s="7" t="s">
        <v>53</v>
      </c>
      <c r="D6" s="10" t="s">
        <v>2</v>
      </c>
      <c r="E6" s="11">
        <v>0.18</v>
      </c>
      <c r="F6" s="11">
        <v>0.24</v>
      </c>
      <c r="G6" s="11">
        <v>0.57999999999999996</v>
      </c>
      <c r="H6" s="13">
        <f t="shared" ref="H6:J13" si="0">(1/E6)</f>
        <v>5.5555555555555554</v>
      </c>
      <c r="I6" s="13">
        <f t="shared" si="0"/>
        <v>4.166666666666667</v>
      </c>
      <c r="J6" s="14">
        <f t="shared" si="0"/>
        <v>1.7241379310344829</v>
      </c>
      <c r="L6" s="22">
        <v>8.1999999999999993</v>
      </c>
      <c r="M6" s="23" t="s">
        <v>61</v>
      </c>
      <c r="N6" s="24">
        <v>2.04</v>
      </c>
      <c r="P6" s="39" t="s">
        <v>35</v>
      </c>
      <c r="Q6" s="43">
        <f>-$E$21</f>
        <v>-2.5</v>
      </c>
      <c r="R6" s="45" t="s">
        <v>52</v>
      </c>
      <c r="S6" s="46">
        <f>-$E$22</f>
        <v>-1</v>
      </c>
    </row>
    <row r="7" spans="2:19" x14ac:dyDescent="0.25">
      <c r="B7" s="9">
        <v>42665</v>
      </c>
      <c r="C7" s="7" t="s">
        <v>54</v>
      </c>
      <c r="D7" s="10" t="s">
        <v>15</v>
      </c>
      <c r="E7" s="11">
        <v>0.82</v>
      </c>
      <c r="F7" s="11">
        <v>0.13</v>
      </c>
      <c r="G7" s="11">
        <v>0.05</v>
      </c>
      <c r="H7" s="13">
        <f t="shared" si="0"/>
        <v>1.2195121951219512</v>
      </c>
      <c r="I7" s="13">
        <f t="shared" si="0"/>
        <v>7.6923076923076916</v>
      </c>
      <c r="J7" s="14">
        <f t="shared" si="0"/>
        <v>20</v>
      </c>
      <c r="L7" s="22">
        <v>6.8</v>
      </c>
      <c r="M7" s="23" t="s">
        <v>36</v>
      </c>
      <c r="N7" s="24"/>
      <c r="P7" s="39" t="s">
        <v>78</v>
      </c>
      <c r="Q7" s="43">
        <v>0</v>
      </c>
      <c r="R7" s="45" t="str">
        <f>R6</f>
        <v>0-0</v>
      </c>
      <c r="S7" s="46">
        <f>S6</f>
        <v>-1</v>
      </c>
    </row>
    <row r="8" spans="2:19" x14ac:dyDescent="0.25">
      <c r="B8" s="9">
        <v>42665</v>
      </c>
      <c r="C8" s="7" t="s">
        <v>55</v>
      </c>
      <c r="D8" s="10" t="s">
        <v>22</v>
      </c>
      <c r="E8" s="11">
        <v>0.19</v>
      </c>
      <c r="F8" s="11">
        <v>0.3</v>
      </c>
      <c r="G8" s="11">
        <v>0.51</v>
      </c>
      <c r="H8" s="13">
        <f t="shared" si="0"/>
        <v>5.2631578947368425</v>
      </c>
      <c r="I8" s="13">
        <f t="shared" si="0"/>
        <v>3.3333333333333335</v>
      </c>
      <c r="J8" s="14">
        <f t="shared" si="0"/>
        <v>1.9607843137254901</v>
      </c>
      <c r="L8" s="22">
        <v>7</v>
      </c>
      <c r="M8" s="23" t="s">
        <v>62</v>
      </c>
      <c r="N8" s="24">
        <v>3.8</v>
      </c>
      <c r="P8" s="39" t="s">
        <v>35</v>
      </c>
      <c r="Q8" s="43">
        <f>Q6</f>
        <v>-2.5</v>
      </c>
      <c r="R8" s="45" t="s">
        <v>20</v>
      </c>
      <c r="S8" s="46">
        <f t="shared" ref="S8:S13" si="1">S7</f>
        <v>-1</v>
      </c>
    </row>
    <row r="9" spans="2:19" x14ac:dyDescent="0.25">
      <c r="B9" s="9">
        <v>42665</v>
      </c>
      <c r="C9" s="7" t="s">
        <v>56</v>
      </c>
      <c r="D9" s="10" t="s">
        <v>2</v>
      </c>
      <c r="E9" s="11">
        <v>0.32</v>
      </c>
      <c r="F9" s="11">
        <v>0.25</v>
      </c>
      <c r="G9" s="11">
        <v>0.43</v>
      </c>
      <c r="H9" s="13">
        <f t="shared" si="0"/>
        <v>3.125</v>
      </c>
      <c r="I9" s="13">
        <f t="shared" si="0"/>
        <v>4</v>
      </c>
      <c r="J9" s="14">
        <f t="shared" si="0"/>
        <v>2.3255813953488373</v>
      </c>
      <c r="L9" s="22">
        <v>7.2</v>
      </c>
      <c r="M9" s="23" t="s">
        <v>63</v>
      </c>
      <c r="N9" s="24">
        <v>3.4</v>
      </c>
      <c r="P9" s="39" t="s">
        <v>37</v>
      </c>
      <c r="Q9" s="43">
        <f>ROUND($E$21*0.95,2)</f>
        <v>2.38</v>
      </c>
      <c r="R9" s="45" t="s">
        <v>79</v>
      </c>
      <c r="S9" s="46">
        <f t="shared" si="1"/>
        <v>-1</v>
      </c>
    </row>
    <row r="10" spans="2:19" x14ac:dyDescent="0.25">
      <c r="B10" s="9">
        <v>42665</v>
      </c>
      <c r="C10" s="7" t="s">
        <v>57</v>
      </c>
      <c r="D10" s="15" t="s">
        <v>45</v>
      </c>
      <c r="E10" s="11">
        <v>0.55000000000000004</v>
      </c>
      <c r="F10" s="11">
        <v>0.26</v>
      </c>
      <c r="G10" s="11">
        <v>0.19</v>
      </c>
      <c r="H10" s="13">
        <f t="shared" si="0"/>
        <v>1.8181818181818181</v>
      </c>
      <c r="I10" s="13">
        <f t="shared" si="0"/>
        <v>3.8461538461538458</v>
      </c>
      <c r="J10" s="14">
        <f t="shared" si="0"/>
        <v>5.2631578947368425</v>
      </c>
      <c r="L10" s="22">
        <v>8.8000000000000007</v>
      </c>
      <c r="M10" s="23" t="s">
        <v>64</v>
      </c>
      <c r="N10" s="24">
        <v>2.08</v>
      </c>
      <c r="P10" s="39" t="s">
        <v>37</v>
      </c>
      <c r="Q10" s="43">
        <f>ROUND(((N10-1)*$E$21)*0.95,2)</f>
        <v>2.57</v>
      </c>
      <c r="R10" s="45" t="s">
        <v>49</v>
      </c>
      <c r="S10" s="46">
        <f t="shared" si="1"/>
        <v>-1</v>
      </c>
    </row>
    <row r="11" spans="2:19" x14ac:dyDescent="0.25">
      <c r="B11" s="9">
        <v>42665</v>
      </c>
      <c r="C11" s="7" t="s">
        <v>58</v>
      </c>
      <c r="D11" s="15" t="s">
        <v>2</v>
      </c>
      <c r="E11" s="11">
        <v>0.42</v>
      </c>
      <c r="F11" s="11">
        <v>0.27</v>
      </c>
      <c r="G11" s="11">
        <v>0.31</v>
      </c>
      <c r="H11" s="13">
        <f t="shared" si="0"/>
        <v>2.3809523809523809</v>
      </c>
      <c r="I11" s="13">
        <f t="shared" si="0"/>
        <v>3.7037037037037033</v>
      </c>
      <c r="J11" s="14">
        <f t="shared" si="0"/>
        <v>3.2258064516129035</v>
      </c>
      <c r="L11" s="22">
        <v>7.6</v>
      </c>
      <c r="M11" s="23" t="s">
        <v>36</v>
      </c>
      <c r="N11" s="24"/>
      <c r="P11" s="39" t="s">
        <v>78</v>
      </c>
      <c r="Q11" s="43">
        <v>0</v>
      </c>
      <c r="R11" s="45" t="s">
        <v>52</v>
      </c>
      <c r="S11" s="46">
        <f t="shared" si="1"/>
        <v>-1</v>
      </c>
    </row>
    <row r="12" spans="2:19" x14ac:dyDescent="0.25">
      <c r="B12" s="9">
        <v>42665</v>
      </c>
      <c r="C12" s="7" t="s">
        <v>59</v>
      </c>
      <c r="D12" s="15" t="s">
        <v>20</v>
      </c>
      <c r="E12" s="11">
        <v>0.55000000000000004</v>
      </c>
      <c r="F12" s="11">
        <v>0.24</v>
      </c>
      <c r="G12" s="11">
        <v>0.21</v>
      </c>
      <c r="H12" s="13">
        <f t="shared" si="0"/>
        <v>1.8181818181818181</v>
      </c>
      <c r="I12" s="13">
        <f t="shared" si="0"/>
        <v>4.166666666666667</v>
      </c>
      <c r="J12" s="14">
        <f t="shared" si="0"/>
        <v>4.7619047619047619</v>
      </c>
      <c r="L12" s="22">
        <v>9.6</v>
      </c>
      <c r="M12" s="23" t="s">
        <v>27</v>
      </c>
      <c r="N12" s="24">
        <v>5.7</v>
      </c>
      <c r="P12" s="39" t="s">
        <v>35</v>
      </c>
      <c r="Q12" s="43">
        <f>Q8</f>
        <v>-2.5</v>
      </c>
      <c r="R12" s="45" t="s">
        <v>45</v>
      </c>
      <c r="S12" s="46">
        <f t="shared" si="1"/>
        <v>-1</v>
      </c>
    </row>
    <row r="13" spans="2:19" x14ac:dyDescent="0.25">
      <c r="B13" s="9">
        <v>42665</v>
      </c>
      <c r="C13" s="7" t="s">
        <v>60</v>
      </c>
      <c r="D13" s="15" t="s">
        <v>45</v>
      </c>
      <c r="E13" s="11">
        <v>0.67</v>
      </c>
      <c r="F13" s="11">
        <v>0.21</v>
      </c>
      <c r="G13" s="11">
        <v>0.12</v>
      </c>
      <c r="H13" s="13">
        <f t="shared" si="0"/>
        <v>1.4925373134328357</v>
      </c>
      <c r="I13" s="13">
        <f t="shared" si="0"/>
        <v>4.7619047619047619</v>
      </c>
      <c r="J13" s="14">
        <f t="shared" si="0"/>
        <v>8.3333333333333339</v>
      </c>
      <c r="L13" s="22">
        <v>8.8000000000000007</v>
      </c>
      <c r="M13" s="23" t="s">
        <v>65</v>
      </c>
      <c r="N13" s="24">
        <v>1.3</v>
      </c>
      <c r="P13" s="39" t="str">
        <f>P12</f>
        <v>Loss</v>
      </c>
      <c r="Q13" s="43">
        <f>-(N13-1)*$E$21</f>
        <v>-0.75000000000000011</v>
      </c>
      <c r="R13" s="45" t="s">
        <v>20</v>
      </c>
      <c r="S13" s="46">
        <f t="shared" si="1"/>
        <v>-1</v>
      </c>
    </row>
    <row r="14" spans="2:19" x14ac:dyDescent="0.25">
      <c r="B14" s="9"/>
      <c r="C14" s="7"/>
      <c r="D14" s="15"/>
      <c r="E14" s="11"/>
      <c r="F14" s="11"/>
      <c r="G14" s="11"/>
      <c r="H14" s="13"/>
      <c r="I14" s="13"/>
      <c r="J14" s="14"/>
      <c r="L14" s="22"/>
      <c r="M14" s="23"/>
      <c r="N14" s="24"/>
      <c r="P14" s="39"/>
      <c r="Q14" s="43"/>
      <c r="R14" s="45"/>
      <c r="S14" s="46"/>
    </row>
    <row r="15" spans="2:19" x14ac:dyDescent="0.25">
      <c r="B15" s="9"/>
      <c r="C15" s="7"/>
      <c r="D15" s="15"/>
      <c r="E15" s="11"/>
      <c r="F15" s="11"/>
      <c r="G15" s="11"/>
      <c r="H15" s="13"/>
      <c r="I15" s="13"/>
      <c r="J15" s="14"/>
      <c r="L15" s="22"/>
      <c r="M15" s="23"/>
      <c r="N15" s="24"/>
      <c r="P15" s="52"/>
      <c r="Q15" s="43"/>
      <c r="R15" s="45"/>
      <c r="S15" s="54"/>
    </row>
    <row r="16" spans="2:19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49"/>
      <c r="S16" s="50"/>
    </row>
    <row r="21" spans="4:19" s="3" customFormat="1" x14ac:dyDescent="0.25">
      <c r="D21" s="5" t="s">
        <v>41</v>
      </c>
      <c r="E21" s="4">
        <v>2.5</v>
      </c>
      <c r="R21" s="2"/>
      <c r="S21" s="2"/>
    </row>
    <row r="22" spans="4:19" s="3" customFormat="1" x14ac:dyDescent="0.25">
      <c r="D22" s="5" t="s">
        <v>40</v>
      </c>
      <c r="E22" s="4">
        <v>1</v>
      </c>
      <c r="R22" s="2"/>
      <c r="S22" s="2"/>
    </row>
    <row r="23" spans="4:19" s="3" customFormat="1" x14ac:dyDescent="0.25">
      <c r="D23" s="5" t="s">
        <v>39</v>
      </c>
      <c r="E23" s="4">
        <f>SUM(Q:Q)</f>
        <v>-3.3000000000000003</v>
      </c>
      <c r="R23" s="2"/>
      <c r="S23" s="2"/>
    </row>
    <row r="24" spans="4:19" s="3" customFormat="1" x14ac:dyDescent="0.25">
      <c r="D24" s="4" t="s">
        <v>42</v>
      </c>
      <c r="E24" s="4">
        <f>SUM(S:S)</f>
        <v>-8</v>
      </c>
      <c r="R24" s="2"/>
      <c r="S24" s="2"/>
    </row>
    <row r="56" spans="3:19" s="3" customFormat="1" x14ac:dyDescent="0.25">
      <c r="C56" s="3" t="s">
        <v>0</v>
      </c>
      <c r="R56" s="2"/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6"/>
  <sheetViews>
    <sheetView topLeftCell="E1" zoomScale="97" zoomScaleNormal="97" zoomScalePageLayoutView="97" workbookViewId="0">
      <selection activeCell="S19" sqref="S19"/>
    </sheetView>
  </sheetViews>
  <sheetFormatPr defaultColWidth="8.85546875" defaultRowHeight="15" x14ac:dyDescent="0.25"/>
  <cols>
    <col min="1" max="1" width="2.140625" style="2" customWidth="1"/>
    <col min="2" max="2" width="8.85546875" style="1"/>
    <col min="3" max="3" width="24.140625" style="1" bestFit="1" customWidth="1"/>
    <col min="4" max="4" width="25.140625" style="1" bestFit="1" customWidth="1"/>
    <col min="5" max="9" width="8.85546875" style="1"/>
    <col min="10" max="10" width="8.85546875" style="1" customWidth="1"/>
    <col min="11" max="11" width="2.5703125" style="3" customWidth="1"/>
    <col min="12" max="12" width="26.42578125" style="1" bestFit="1" customWidth="1"/>
    <col min="13" max="13" width="22.140625" style="1" bestFit="1" customWidth="1"/>
    <col min="14" max="14" width="11.85546875" style="1" bestFit="1" customWidth="1"/>
    <col min="15" max="15" width="2.42578125" style="3" customWidth="1"/>
    <col min="16" max="16" width="15.85546875" style="3" bestFit="1" customWidth="1"/>
    <col min="17" max="17" width="18.5703125" style="3" bestFit="1" customWidth="1"/>
    <col min="18" max="18" width="8.85546875" style="2"/>
    <col min="19" max="19" width="19.140625" style="2" bestFit="1" customWidth="1"/>
    <col min="20" max="20" width="2.140625" style="2" customWidth="1"/>
    <col min="21" max="16384" width="8.85546875" style="2"/>
  </cols>
  <sheetData>
    <row r="1" spans="2:19" ht="15.75" thickBot="1" x14ac:dyDescent="0.3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</row>
    <row r="2" spans="2:19" x14ac:dyDescent="0.25">
      <c r="B2" s="64" t="s">
        <v>46</v>
      </c>
      <c r="C2" s="65"/>
      <c r="D2" s="65"/>
      <c r="E2" s="65"/>
      <c r="F2" s="65"/>
      <c r="G2" s="65"/>
      <c r="H2" s="65"/>
      <c r="I2" s="65"/>
      <c r="J2" s="66"/>
      <c r="L2" s="67" t="s">
        <v>47</v>
      </c>
      <c r="M2" s="68"/>
      <c r="N2" s="69"/>
      <c r="P2" s="70" t="s">
        <v>48</v>
      </c>
      <c r="Q2" s="71"/>
      <c r="R2" s="71"/>
      <c r="S2" s="72"/>
    </row>
    <row r="3" spans="2:19" s="34" customFormat="1" x14ac:dyDescent="0.25">
      <c r="B3" s="28" t="s">
        <v>3</v>
      </c>
      <c r="C3" s="29" t="s">
        <v>4</v>
      </c>
      <c r="D3" s="29" t="s">
        <v>5</v>
      </c>
      <c r="E3" s="73" t="s">
        <v>10</v>
      </c>
      <c r="F3" s="73"/>
      <c r="G3" s="73"/>
      <c r="H3" s="73" t="s">
        <v>11</v>
      </c>
      <c r="I3" s="73"/>
      <c r="J3" s="74"/>
      <c r="K3" s="3"/>
      <c r="L3" s="30" t="s">
        <v>12</v>
      </c>
      <c r="M3" s="31" t="s">
        <v>28</v>
      </c>
      <c r="N3" s="32" t="s">
        <v>14</v>
      </c>
      <c r="O3" s="33"/>
      <c r="P3" s="35" t="s">
        <v>34</v>
      </c>
      <c r="Q3" s="36" t="s">
        <v>38</v>
      </c>
      <c r="R3" s="37" t="s">
        <v>29</v>
      </c>
      <c r="S3" s="38" t="s">
        <v>33</v>
      </c>
    </row>
    <row r="4" spans="2:19" x14ac:dyDescent="0.25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0"/>
      <c r="R4" s="41"/>
      <c r="S4" s="42"/>
    </row>
    <row r="5" spans="2:19" x14ac:dyDescent="0.25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41"/>
      <c r="S5" s="44"/>
    </row>
    <row r="6" spans="2:19" x14ac:dyDescent="0.25">
      <c r="B6" s="9">
        <v>42658</v>
      </c>
      <c r="C6" s="7" t="s">
        <v>1</v>
      </c>
      <c r="D6" s="10" t="s">
        <v>2</v>
      </c>
      <c r="E6" s="11">
        <v>0.43</v>
      </c>
      <c r="F6" s="12">
        <v>0.27</v>
      </c>
      <c r="G6" s="12">
        <v>0.3</v>
      </c>
      <c r="H6" s="13">
        <f t="shared" ref="H6:H12" si="0">(1/E6)</f>
        <v>2.3255813953488373</v>
      </c>
      <c r="I6" s="13">
        <f t="shared" ref="I6:J6" si="1">(1/F6)</f>
        <v>3.7037037037037033</v>
      </c>
      <c r="J6" s="14">
        <f t="shared" si="1"/>
        <v>3.3333333333333335</v>
      </c>
      <c r="L6" s="22">
        <v>9.6</v>
      </c>
      <c r="M6" s="23" t="s">
        <v>13</v>
      </c>
      <c r="N6" s="24">
        <v>1.58</v>
      </c>
      <c r="P6" s="39" t="s">
        <v>35</v>
      </c>
      <c r="Q6" s="43">
        <f>-(N6-1)*$E$21</f>
        <v>-1.4500000000000002</v>
      </c>
      <c r="R6" s="45" t="s">
        <v>30</v>
      </c>
      <c r="S6" s="46">
        <f t="shared" ref="S6:S13" si="2">-$E$22</f>
        <v>-1</v>
      </c>
    </row>
    <row r="7" spans="2:19" x14ac:dyDescent="0.25">
      <c r="B7" s="9">
        <v>42658</v>
      </c>
      <c r="C7" s="7" t="s">
        <v>6</v>
      </c>
      <c r="D7" s="10" t="s">
        <v>15</v>
      </c>
      <c r="E7" s="11">
        <v>0.78</v>
      </c>
      <c r="F7" s="11">
        <v>0.15</v>
      </c>
      <c r="G7" s="11">
        <v>7.0000000000000007E-2</v>
      </c>
      <c r="H7" s="13">
        <f t="shared" si="0"/>
        <v>1.2820512820512819</v>
      </c>
      <c r="I7" s="13">
        <f t="shared" ref="I7" si="3">(1/F7)</f>
        <v>6.666666666666667</v>
      </c>
      <c r="J7" s="14">
        <f t="shared" ref="J7" si="4">(1/G7)</f>
        <v>14.285714285714285</v>
      </c>
      <c r="L7" s="22">
        <v>8</v>
      </c>
      <c r="M7" s="23" t="s">
        <v>17</v>
      </c>
      <c r="N7" s="24"/>
      <c r="P7" s="39" t="s">
        <v>36</v>
      </c>
      <c r="Q7" s="43">
        <v>0</v>
      </c>
      <c r="R7" s="45" t="s">
        <v>31</v>
      </c>
      <c r="S7" s="46">
        <f t="shared" si="2"/>
        <v>-1</v>
      </c>
    </row>
    <row r="8" spans="2:19" x14ac:dyDescent="0.25">
      <c r="B8" s="9">
        <v>42658</v>
      </c>
      <c r="C8" s="7" t="s">
        <v>16</v>
      </c>
      <c r="D8" s="10" t="s">
        <v>2</v>
      </c>
      <c r="E8" s="11">
        <v>0.52</v>
      </c>
      <c r="F8" s="11">
        <v>0.26</v>
      </c>
      <c r="G8" s="11">
        <v>0.23</v>
      </c>
      <c r="H8" s="13">
        <f t="shared" si="0"/>
        <v>1.9230769230769229</v>
      </c>
      <c r="I8" s="13">
        <f t="shared" ref="I8" si="5">(1/F8)</f>
        <v>3.8461538461538458</v>
      </c>
      <c r="J8" s="14">
        <f t="shared" ref="J8" si="6">(1/G8)</f>
        <v>4.3478260869565215</v>
      </c>
      <c r="L8" s="22">
        <v>8.1999999999999993</v>
      </c>
      <c r="M8" s="23" t="s">
        <v>18</v>
      </c>
      <c r="N8" s="24">
        <v>5</v>
      </c>
      <c r="P8" s="39" t="s">
        <v>35</v>
      </c>
      <c r="Q8" s="43">
        <f>-$E$21</f>
        <v>-2.5</v>
      </c>
      <c r="R8" s="45" t="s">
        <v>32</v>
      </c>
      <c r="S8" s="46">
        <f t="shared" si="2"/>
        <v>-1</v>
      </c>
    </row>
    <row r="9" spans="2:19" x14ac:dyDescent="0.25">
      <c r="B9" s="9">
        <v>42658</v>
      </c>
      <c r="C9" s="7" t="s">
        <v>19</v>
      </c>
      <c r="D9" s="15" t="s">
        <v>20</v>
      </c>
      <c r="E9" s="11">
        <v>0.66</v>
      </c>
      <c r="F9" s="11">
        <v>0.2</v>
      </c>
      <c r="G9" s="11">
        <v>0.14000000000000001</v>
      </c>
      <c r="H9" s="13">
        <f t="shared" si="0"/>
        <v>1.5151515151515151</v>
      </c>
      <c r="I9" s="13">
        <f t="shared" ref="I9" si="7">(1/F9)</f>
        <v>5</v>
      </c>
      <c r="J9" s="14">
        <f t="shared" ref="J9" si="8">(1/G9)</f>
        <v>7.1428571428571423</v>
      </c>
      <c r="L9" s="22">
        <v>9.4</v>
      </c>
      <c r="M9" s="23" t="s">
        <v>17</v>
      </c>
      <c r="N9" s="24"/>
      <c r="P9" s="39" t="s">
        <v>36</v>
      </c>
      <c r="Q9" s="43">
        <v>0</v>
      </c>
      <c r="R9" s="45" t="s">
        <v>2</v>
      </c>
      <c r="S9" s="46">
        <f t="shared" si="2"/>
        <v>-1</v>
      </c>
    </row>
    <row r="10" spans="2:19" x14ac:dyDescent="0.25">
      <c r="B10" s="9">
        <v>42658</v>
      </c>
      <c r="C10" s="7" t="s">
        <v>21</v>
      </c>
      <c r="D10" s="15" t="s">
        <v>22</v>
      </c>
      <c r="E10" s="11">
        <v>0.16</v>
      </c>
      <c r="F10" s="11">
        <v>0.28999999999999998</v>
      </c>
      <c r="G10" s="11">
        <v>0.55000000000000004</v>
      </c>
      <c r="H10" s="13">
        <f t="shared" si="0"/>
        <v>6.25</v>
      </c>
      <c r="I10" s="13">
        <f t="shared" ref="I10" si="9">(1/F10)</f>
        <v>3.4482758620689657</v>
      </c>
      <c r="J10" s="14">
        <f t="shared" ref="J10" si="10">(1/G10)</f>
        <v>1.8181818181818181</v>
      </c>
      <c r="L10" s="22">
        <v>7.6</v>
      </c>
      <c r="M10" s="23" t="s">
        <v>23</v>
      </c>
      <c r="N10" s="24">
        <v>3.9</v>
      </c>
      <c r="P10" s="39" t="s">
        <v>37</v>
      </c>
      <c r="Q10" s="43">
        <f>ROUND(((N10-1)*$E$21)*0.95,2)</f>
        <v>6.89</v>
      </c>
      <c r="R10" s="45" t="s">
        <v>2</v>
      </c>
      <c r="S10" s="46">
        <f t="shared" si="2"/>
        <v>-1</v>
      </c>
    </row>
    <row r="11" spans="2:19" x14ac:dyDescent="0.25">
      <c r="B11" s="9">
        <v>42658</v>
      </c>
      <c r="C11" s="7" t="s">
        <v>25</v>
      </c>
      <c r="D11" s="15" t="s">
        <v>2</v>
      </c>
      <c r="E11" s="11">
        <v>0.51</v>
      </c>
      <c r="F11" s="11">
        <v>0.24</v>
      </c>
      <c r="G11" s="11">
        <v>0.25</v>
      </c>
      <c r="H11" s="13">
        <f t="shared" si="0"/>
        <v>1.9607843137254901</v>
      </c>
      <c r="I11" s="13">
        <f t="shared" ref="I11" si="11">(1/F11)</f>
        <v>4.166666666666667</v>
      </c>
      <c r="J11" s="14">
        <f t="shared" ref="J11" si="12">(1/G11)</f>
        <v>4</v>
      </c>
      <c r="L11" s="22">
        <v>8</v>
      </c>
      <c r="M11" s="23" t="s">
        <v>24</v>
      </c>
      <c r="N11" s="24">
        <v>2.12</v>
      </c>
      <c r="P11" s="39" t="s">
        <v>35</v>
      </c>
      <c r="Q11" s="43">
        <f>-$E$21</f>
        <v>-2.5</v>
      </c>
      <c r="R11" s="45" t="s">
        <v>22</v>
      </c>
      <c r="S11" s="46">
        <f t="shared" si="2"/>
        <v>-1</v>
      </c>
    </row>
    <row r="12" spans="2:19" x14ac:dyDescent="0.25">
      <c r="B12" s="9">
        <v>42658</v>
      </c>
      <c r="C12" s="7" t="s">
        <v>26</v>
      </c>
      <c r="D12" s="15" t="s">
        <v>2</v>
      </c>
      <c r="E12" s="11">
        <v>0.36</v>
      </c>
      <c r="F12" s="11">
        <v>0.28000000000000003</v>
      </c>
      <c r="G12" s="11">
        <v>0.36</v>
      </c>
      <c r="H12" s="13">
        <f t="shared" si="0"/>
        <v>2.7777777777777777</v>
      </c>
      <c r="I12" s="13">
        <f t="shared" ref="I12" si="13">(1/F12)</f>
        <v>3.5714285714285712</v>
      </c>
      <c r="J12" s="14">
        <f t="shared" ref="J12" si="14">(1/G12)</f>
        <v>2.7777777777777777</v>
      </c>
      <c r="L12" s="22">
        <v>8</v>
      </c>
      <c r="M12" s="23" t="s">
        <v>27</v>
      </c>
      <c r="N12" s="24">
        <v>4.4000000000000004</v>
      </c>
      <c r="P12" s="39" t="s">
        <v>35</v>
      </c>
      <c r="Q12" s="43">
        <f>-$E$21</f>
        <v>-2.5</v>
      </c>
      <c r="R12" s="45" t="s">
        <v>15</v>
      </c>
      <c r="S12" s="46">
        <f t="shared" si="2"/>
        <v>-1</v>
      </c>
    </row>
    <row r="13" spans="2:19" x14ac:dyDescent="0.25">
      <c r="B13" s="9">
        <v>42659</v>
      </c>
      <c r="C13" s="7" t="s">
        <v>43</v>
      </c>
      <c r="D13" s="15" t="s">
        <v>2</v>
      </c>
      <c r="E13" s="11">
        <v>0.38</v>
      </c>
      <c r="F13" s="11">
        <v>0.28000000000000003</v>
      </c>
      <c r="G13" s="11">
        <v>0.35</v>
      </c>
      <c r="H13" s="13">
        <f t="shared" ref="H13" si="15">(1/E13)</f>
        <v>2.6315789473684212</v>
      </c>
      <c r="I13" s="13">
        <f t="shared" ref="I13" si="16">(1/F13)</f>
        <v>3.5714285714285712</v>
      </c>
      <c r="J13" s="14">
        <f t="shared" ref="J13" si="17">(1/G13)</f>
        <v>2.8571428571428572</v>
      </c>
      <c r="L13" s="22">
        <v>7</v>
      </c>
      <c r="M13" s="23" t="s">
        <v>17</v>
      </c>
      <c r="N13" s="24"/>
      <c r="P13" s="39" t="s">
        <v>36</v>
      </c>
      <c r="Q13" s="43">
        <v>0</v>
      </c>
      <c r="R13" s="45" t="s">
        <v>22</v>
      </c>
      <c r="S13" s="46">
        <f t="shared" si="2"/>
        <v>-1</v>
      </c>
    </row>
    <row r="14" spans="2:19" x14ac:dyDescent="0.25">
      <c r="B14" s="9">
        <v>42659</v>
      </c>
      <c r="C14" s="7" t="s">
        <v>44</v>
      </c>
      <c r="D14" s="15" t="s">
        <v>45</v>
      </c>
      <c r="E14" s="11">
        <v>0.66</v>
      </c>
      <c r="F14" s="11">
        <v>0.26</v>
      </c>
      <c r="G14" s="11">
        <v>0.09</v>
      </c>
      <c r="H14" s="13">
        <f t="shared" ref="H14:H15" si="18">(1/E14)</f>
        <v>1.5151515151515151</v>
      </c>
      <c r="I14" s="13">
        <f t="shared" ref="I14:I15" si="19">(1/F14)</f>
        <v>3.8461538461538458</v>
      </c>
      <c r="J14" s="14">
        <f t="shared" ref="J14:J15" si="20">(1/G14)</f>
        <v>11.111111111111111</v>
      </c>
      <c r="L14" s="22">
        <v>7</v>
      </c>
      <c r="M14" s="23" t="s">
        <v>23</v>
      </c>
      <c r="N14" s="24">
        <v>4.9000000000000004</v>
      </c>
      <c r="P14" s="52" t="s">
        <v>35</v>
      </c>
      <c r="Q14" s="43">
        <f>-$E$21</f>
        <v>-2.5</v>
      </c>
      <c r="R14" s="45" t="s">
        <v>49</v>
      </c>
      <c r="S14" s="54">
        <v>-1</v>
      </c>
    </row>
    <row r="15" spans="2:19" x14ac:dyDescent="0.25">
      <c r="B15" s="9">
        <v>42660</v>
      </c>
      <c r="C15" s="7" t="s">
        <v>50</v>
      </c>
      <c r="D15" s="15" t="s">
        <v>20</v>
      </c>
      <c r="E15" s="11">
        <v>0.53</v>
      </c>
      <c r="F15" s="11">
        <v>0.24</v>
      </c>
      <c r="G15" s="11">
        <v>0.24</v>
      </c>
      <c r="H15" s="13">
        <f t="shared" si="18"/>
        <v>1.8867924528301885</v>
      </c>
      <c r="I15" s="13">
        <f t="shared" si="19"/>
        <v>4.166666666666667</v>
      </c>
      <c r="J15" s="14">
        <f t="shared" si="20"/>
        <v>4.166666666666667</v>
      </c>
      <c r="L15" s="22">
        <v>10.5</v>
      </c>
      <c r="M15" s="23" t="s">
        <v>51</v>
      </c>
      <c r="N15" s="24">
        <v>2.2599999999999998</v>
      </c>
      <c r="P15" s="52" t="s">
        <v>35</v>
      </c>
      <c r="Q15" s="43">
        <f>-$E$21</f>
        <v>-2.5</v>
      </c>
      <c r="R15" s="53" t="s">
        <v>52</v>
      </c>
      <c r="S15" s="54">
        <v>-1</v>
      </c>
    </row>
    <row r="16" spans="2:19" ht="15.75" thickBot="1" x14ac:dyDescent="0.3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49"/>
      <c r="S16" s="50"/>
    </row>
    <row r="21" spans="4:5" x14ac:dyDescent="0.25">
      <c r="D21" s="5" t="s">
        <v>41</v>
      </c>
      <c r="E21" s="4">
        <v>2.5</v>
      </c>
    </row>
    <row r="22" spans="4:5" x14ac:dyDescent="0.25">
      <c r="D22" s="5" t="s">
        <v>40</v>
      </c>
      <c r="E22" s="4">
        <v>1</v>
      </c>
    </row>
    <row r="23" spans="4:5" x14ac:dyDescent="0.25">
      <c r="D23" s="5" t="s">
        <v>39</v>
      </c>
      <c r="E23" s="4">
        <f>SUM(Q:Q)</f>
        <v>-7.0600000000000005</v>
      </c>
    </row>
    <row r="24" spans="4:5" x14ac:dyDescent="0.25">
      <c r="D24" s="4" t="s">
        <v>42</v>
      </c>
      <c r="E24" s="4">
        <f>SUM(S:S)</f>
        <v>-10</v>
      </c>
    </row>
    <row r="56" spans="3:3" x14ac:dyDescent="0.25">
      <c r="C56" s="1" t="s">
        <v>0</v>
      </c>
    </row>
  </sheetData>
  <mergeCells count="5">
    <mergeCell ref="E3:G3"/>
    <mergeCell ref="H3:J3"/>
    <mergeCell ref="B2:J2"/>
    <mergeCell ref="L2:N2"/>
    <mergeCell ref="P2:S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26 to 27 Nov 2016</vt:lpstr>
      <vt:lpstr>19 to 21 Nov 2016</vt:lpstr>
      <vt:lpstr>05 to 07 Nov 2016</vt:lpstr>
      <vt:lpstr>21 to 24 Oct 16 </vt:lpstr>
      <vt:lpstr>14 to 17 Oct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Collins</dc:creator>
  <cp:lastModifiedBy>Lucy Collins</cp:lastModifiedBy>
  <dcterms:created xsi:type="dcterms:W3CDTF">2016-09-17T10:51:17Z</dcterms:created>
  <dcterms:modified xsi:type="dcterms:W3CDTF">2016-11-25T18:25:03Z</dcterms:modified>
</cp:coreProperties>
</file>