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hree star results only" sheetId="1" r:id="rId1"/>
    <sheet name="complete results log" sheetId="2" r:id="rId2"/>
  </sheets>
  <definedNames/>
  <calcPr fullCalcOnLoad="1"/>
</workbook>
</file>

<file path=xl/sharedStrings.xml><?xml version="1.0" encoding="utf-8"?>
<sst xmlns="http://schemas.openxmlformats.org/spreadsheetml/2006/main" count="271" uniqueCount="123">
  <si>
    <t>Market</t>
  </si>
  <si>
    <t>Start time</t>
  </si>
  <si>
    <t>Settled date</t>
  </si>
  <si>
    <t>Profit/loss (GBP)</t>
  </si>
  <si>
    <t>Horse Racing / Worc 19th May : 2m Mdn Hrd</t>
  </si>
  <si>
    <t xml:space="preserve">19-May-16 16:20 </t>
  </si>
  <si>
    <t xml:space="preserve">19-May-16 16:30 </t>
  </si>
  <si>
    <t>Horse Racing / Worc 19th May : 2m7f Hcap Chs</t>
  </si>
  <si>
    <t xml:space="preserve">19-May-16 14:40 </t>
  </si>
  <si>
    <t xml:space="preserve">19-May-16 14:49 </t>
  </si>
  <si>
    <t>Horse Racing / Hunt 17th May : 3m1f Hcap Hrd</t>
  </si>
  <si>
    <t xml:space="preserve">17-May-16 20:00 </t>
  </si>
  <si>
    <t xml:space="preserve">17-May-16 20:08 </t>
  </si>
  <si>
    <t>Horse Racing / Newm 12th May : 1m Hcap</t>
  </si>
  <si>
    <t xml:space="preserve">12-May-16 20:25 </t>
  </si>
  <si>
    <t xml:space="preserve">12-May-16 20:32 </t>
  </si>
  <si>
    <t>Horse Racing / Bath 11th May : 1m2f Hcap</t>
  </si>
  <si>
    <t xml:space="preserve">11-May-16 18:30 </t>
  </si>
  <si>
    <t xml:space="preserve">11-May-16 18:34 </t>
  </si>
  <si>
    <t>Horse Racing / Sthl 10th May : 2m4f Hcap Hrd</t>
  </si>
  <si>
    <t xml:space="preserve">10-May-16 19:05 </t>
  </si>
  <si>
    <t xml:space="preserve">10-May-16 19:12 </t>
  </si>
  <si>
    <t>Horse Racing / Chep 10th May : 1m Mdn Stks</t>
  </si>
  <si>
    <t xml:space="preserve">10-May-16 18:55 </t>
  </si>
  <si>
    <t xml:space="preserve">10-May-16 18:59 </t>
  </si>
  <si>
    <t>Horse Racing / Chep 10th May : 5f Nov Stks</t>
  </si>
  <si>
    <t xml:space="preserve">10-May-16 17:25 </t>
  </si>
  <si>
    <t xml:space="preserve">10-May-16 17:28 </t>
  </si>
  <si>
    <t>Horse Racing / Ludl 8th May : 2m5f Nov Hrd</t>
  </si>
  <si>
    <t xml:space="preserve">08-May-16 16:45 </t>
  </si>
  <si>
    <t xml:space="preserve">08-May-16 16:54 </t>
  </si>
  <si>
    <t>Horse Racing / Warw 7th May : 2m NHF</t>
  </si>
  <si>
    <t xml:space="preserve">07-May-16 20:20 </t>
  </si>
  <si>
    <t xml:space="preserve">07-May-16 20:26 </t>
  </si>
  <si>
    <t>Horse Racing / Thirsk 7th May : 6f Hcap</t>
  </si>
  <si>
    <t xml:space="preserve">07-May-16 18:35 </t>
  </si>
  <si>
    <t xml:space="preserve">07-May-16 18:40 </t>
  </si>
  <si>
    <t>Horse Racing / Ascot 7th May : 1m4f Listed</t>
  </si>
  <si>
    <t xml:space="preserve">07-May-16 15:05 </t>
  </si>
  <si>
    <t xml:space="preserve">07-May-16 15:11 </t>
  </si>
  <si>
    <t>Horse Racing / Wolv 27th Apr : 1m4f Hcap</t>
  </si>
  <si>
    <t xml:space="preserve">27-Apr-16 16:40 </t>
  </si>
  <si>
    <t xml:space="preserve">27-Apr-16 16:49 </t>
  </si>
  <si>
    <t>Horse Racing / Wolv 26th Apr : 2m Hcap</t>
  </si>
  <si>
    <t xml:space="preserve">26-Apr-16 20:10 </t>
  </si>
  <si>
    <t xml:space="preserve">26-Apr-16 20:15 </t>
  </si>
  <si>
    <t>Horse Racing / Ayr 25th Apr : 1m2f Hcap</t>
  </si>
  <si>
    <t xml:space="preserve">25-Apr-16 17:25 </t>
  </si>
  <si>
    <t xml:space="preserve">25-Apr-16 17:29 </t>
  </si>
  <si>
    <t>Horse Racing / Leic 23rd Apr : 5f Nov Stks</t>
  </si>
  <si>
    <t xml:space="preserve">23-Apr-16 14:50 </t>
  </si>
  <si>
    <t xml:space="preserve">23-Apr-16 14:51 </t>
  </si>
  <si>
    <t>Horse Racing / Plump 22nd Apr : 2m2f Hcap Hrd</t>
  </si>
  <si>
    <t xml:space="preserve">22-Apr-16 19:50 </t>
  </si>
  <si>
    <t xml:space="preserve">22-Apr-16 19:58 </t>
  </si>
  <si>
    <t>Horse Racing / Plump 22nd Apr : 2m4f Hcap Hrd</t>
  </si>
  <si>
    <t xml:space="preserve">22-Apr-16 17:50 </t>
  </si>
  <si>
    <t xml:space="preserve">22-Apr-16 17:56 </t>
  </si>
  <si>
    <t>Horse Racing / Perth 22nd Apr : 2m NHF</t>
  </si>
  <si>
    <t xml:space="preserve">22-Apr-16 17:15 </t>
  </si>
  <si>
    <t xml:space="preserve">22-Apr-16 17:25 </t>
  </si>
  <si>
    <t>Horse Racing / Donc 22nd Apr : 2m Hcap</t>
  </si>
  <si>
    <t xml:space="preserve">22-Apr-16 15:20 </t>
  </si>
  <si>
    <t xml:space="preserve">22-Apr-16 15:27 </t>
  </si>
  <si>
    <t>Horse Racing / Perth 22nd Apr : 2m4f Hcap Hrd</t>
  </si>
  <si>
    <t xml:space="preserve">22-Apr-16 15:05 </t>
  </si>
  <si>
    <t xml:space="preserve">22-Apr-16 15:12 </t>
  </si>
  <si>
    <t>Horse Racing / Sand 22nd Apr : 1m2f Grp3</t>
  </si>
  <si>
    <t xml:space="preserve">22-Apr-16 14:20 </t>
  </si>
  <si>
    <t xml:space="preserve">22-Apr-16 14:28 </t>
  </si>
  <si>
    <t>Horse Racing / Extr 21st Apr : 2m3f Hcap Chs</t>
  </si>
  <si>
    <t xml:space="preserve">21-Apr-16 19:30 </t>
  </si>
  <si>
    <t xml:space="preserve">21-Apr-16 19:36 </t>
  </si>
  <si>
    <t>lambs cross</t>
  </si>
  <si>
    <t>selection</t>
  </si>
  <si>
    <t>back price</t>
  </si>
  <si>
    <t>lay price</t>
  </si>
  <si>
    <t>n/a</t>
  </si>
  <si>
    <t>profit</t>
  </si>
  <si>
    <t>BSP</t>
  </si>
  <si>
    <t>comment</t>
  </si>
  <si>
    <t>lay unmatched, didn't trade out</t>
  </si>
  <si>
    <t>midterm</t>
  </si>
  <si>
    <t>final position</t>
  </si>
  <si>
    <t>traded out, no steam</t>
  </si>
  <si>
    <t>star rating</t>
  </si>
  <si>
    <t>baysbrown</t>
  </si>
  <si>
    <t>lord landen</t>
  </si>
  <si>
    <t>golden doyen</t>
  </si>
  <si>
    <t>imperial eloquence</t>
  </si>
  <si>
    <t>in-play low</t>
  </si>
  <si>
    <t>libeccio</t>
  </si>
  <si>
    <t>hermosa vaquera</t>
  </si>
  <si>
    <t>profit if let bet run (£2 stakes)</t>
  </si>
  <si>
    <t>successful trade</t>
  </si>
  <si>
    <t>hyperfocus</t>
  </si>
  <si>
    <t>modest trade</t>
  </si>
  <si>
    <t>testa rossa</t>
  </si>
  <si>
    <t>zakatal</t>
  </si>
  <si>
    <t>on a whim</t>
  </si>
  <si>
    <t>oriental fox</t>
  </si>
  <si>
    <t>cheeky angel</t>
  </si>
  <si>
    <t>le breuil</t>
  </si>
  <si>
    <t>midnight tour</t>
  </si>
  <si>
    <t>secret coin</t>
  </si>
  <si>
    <t>zauffaly</t>
  </si>
  <si>
    <t>what a laugh</t>
  </si>
  <si>
    <t>PU</t>
  </si>
  <si>
    <t>jive time</t>
  </si>
  <si>
    <t>midnight macchiato</t>
  </si>
  <si>
    <t>wake your dreams</t>
  </si>
  <si>
    <t>brody bleu</t>
  </si>
  <si>
    <t>deauville dancer</t>
  </si>
  <si>
    <t>dobbing?</t>
  </si>
  <si>
    <t>dobbing profit (£2 stakes)</t>
  </si>
  <si>
    <t>Horse Racing / Wolv 20th May : 7f Hcap</t>
  </si>
  <si>
    <t xml:space="preserve">20-May-16 14:10 </t>
  </si>
  <si>
    <t xml:space="preserve">20-May-16 14:14 </t>
  </si>
  <si>
    <t>colour my world</t>
  </si>
  <si>
    <t>trades</t>
  </si>
  <si>
    <t>strike rate</t>
  </si>
  <si>
    <t>winning trades</t>
  </si>
  <si>
    <t>inplay movement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</si>
</sst>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59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9" fontId="0" fillId="0" borderId="0" xfId="59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uk.site.sports.betfair.com/reporting/bettingpandl/BettingPandLForMarket.do?marketId=124400911&amp;startDateString=2016-04-22+00%3A01&amp;endDateString=2016-04-22+19%3A00&amp;timeperiod=today&amp;sportId=7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L22" sqref="L22:M25"/>
    </sheetView>
  </sheetViews>
  <sheetFormatPr defaultColWidth="9.140625" defaultRowHeight="12.75"/>
  <cols>
    <col min="1" max="1" width="40.28125" style="1" bestFit="1" customWidth="1"/>
    <col min="2" max="2" width="15.00390625" style="1" hidden="1" customWidth="1"/>
    <col min="3" max="3" width="15.28125" style="1" bestFit="1" customWidth="1"/>
    <col min="4" max="4" width="14.57421875" style="2" bestFit="1" customWidth="1"/>
    <col min="5" max="5" width="16.421875" style="1" bestFit="1" customWidth="1"/>
    <col min="6" max="8" width="8.7109375" style="2" customWidth="1"/>
    <col min="9" max="9" width="25.57421875" style="1" bestFit="1" customWidth="1"/>
    <col min="10" max="10" width="10.8515625" style="2" bestFit="1" customWidth="1"/>
    <col min="11" max="11" width="8.8515625" style="2" hidden="1" customWidth="1"/>
    <col min="12" max="12" width="9.28125" style="2" bestFit="1" customWidth="1"/>
    <col min="13" max="13" width="13.00390625" style="2" bestFit="1" customWidth="1"/>
    <col min="14" max="14" width="14.28125" style="2" bestFit="1" customWidth="1"/>
    <col min="15" max="15" width="0" style="2" hidden="1" customWidth="1"/>
    <col min="16" max="16" width="11.00390625" style="2" customWidth="1"/>
    <col min="17" max="16384" width="8.7109375" style="1" customWidth="1"/>
  </cols>
  <sheetData>
    <row r="1" spans="1:16" s="8" customFormat="1" ht="39.75" customHeight="1">
      <c r="A1" s="8" t="s">
        <v>0</v>
      </c>
      <c r="B1" s="8" t="s">
        <v>1</v>
      </c>
      <c r="C1" s="8" t="s">
        <v>2</v>
      </c>
      <c r="D1" s="9" t="s">
        <v>3</v>
      </c>
      <c r="E1" s="8" t="s">
        <v>74</v>
      </c>
      <c r="F1" s="9" t="s">
        <v>75</v>
      </c>
      <c r="G1" s="9" t="s">
        <v>76</v>
      </c>
      <c r="H1" s="9" t="s">
        <v>79</v>
      </c>
      <c r="I1" s="8" t="s">
        <v>80</v>
      </c>
      <c r="J1" s="9" t="s">
        <v>83</v>
      </c>
      <c r="K1" s="9" t="s">
        <v>85</v>
      </c>
      <c r="L1" s="9" t="s">
        <v>90</v>
      </c>
      <c r="M1" s="9" t="s">
        <v>93</v>
      </c>
      <c r="N1" s="9" t="s">
        <v>122</v>
      </c>
      <c r="O1" s="9" t="s">
        <v>113</v>
      </c>
      <c r="P1" s="9" t="s">
        <v>114</v>
      </c>
    </row>
    <row r="2" spans="1:16" ht="12">
      <c r="A2" s="1" t="s">
        <v>61</v>
      </c>
      <c r="B2" s="1" t="s">
        <v>62</v>
      </c>
      <c r="C2" s="1" t="s">
        <v>63</v>
      </c>
      <c r="D2" s="4">
        <v>0</v>
      </c>
      <c r="E2" s="1" t="s">
        <v>88</v>
      </c>
      <c r="F2" s="2">
        <v>3.03</v>
      </c>
      <c r="G2" s="2">
        <v>3</v>
      </c>
      <c r="H2" s="2">
        <v>2.96</v>
      </c>
      <c r="I2" s="1" t="s">
        <v>84</v>
      </c>
      <c r="J2" s="2">
        <v>3</v>
      </c>
      <c r="K2" s="2">
        <v>3</v>
      </c>
      <c r="L2" s="2">
        <v>2.56</v>
      </c>
      <c r="M2" s="2">
        <f>IF(J2=1,ROUND((F2-1)*2*0.95,2),-2)</f>
        <v>-2</v>
      </c>
      <c r="N2" s="3">
        <f>1-((L2-1)/(F2-1))</f>
        <v>0.23152709359605905</v>
      </c>
      <c r="O2" s="2" t="str">
        <f>IF(N2&gt;=0.5,"yes","no")</f>
        <v>no</v>
      </c>
      <c r="P2" s="2">
        <f>IF(O2="yes",(2*F2-2)-(((F2-1)/2)*2),-2)</f>
        <v>-2</v>
      </c>
    </row>
    <row r="3" spans="1:16" ht="12">
      <c r="A3" s="1" t="s">
        <v>52</v>
      </c>
      <c r="B3" s="1" t="s">
        <v>53</v>
      </c>
      <c r="C3" s="1" t="s">
        <v>54</v>
      </c>
      <c r="D3" s="4">
        <v>3.36</v>
      </c>
      <c r="E3" s="1" t="s">
        <v>92</v>
      </c>
      <c r="F3" s="2">
        <v>5.28</v>
      </c>
      <c r="G3" s="2">
        <v>4.1</v>
      </c>
      <c r="H3" s="2">
        <v>4.8</v>
      </c>
      <c r="I3" s="1" t="s">
        <v>94</v>
      </c>
      <c r="J3" s="2">
        <v>1</v>
      </c>
      <c r="K3" s="2">
        <v>3</v>
      </c>
      <c r="L3" s="2">
        <v>1.01</v>
      </c>
      <c r="M3" s="2">
        <f>IF(J3=1,ROUND((F3-1)*2*0.95,2),-2)</f>
        <v>8.13</v>
      </c>
      <c r="N3" s="3">
        <f>1-((L3-1)/(F3-1))</f>
        <v>0.9976635514018691</v>
      </c>
      <c r="O3" s="2" t="str">
        <f>IF(N3&gt;=0.5,"yes","no")</f>
        <v>yes</v>
      </c>
      <c r="P3" s="2">
        <f>IF(O3="yes",(2*F3-2)-(((F3-1)/2)*2),-2)</f>
        <v>4.28</v>
      </c>
    </row>
    <row r="4" spans="1:16" ht="12">
      <c r="A4" s="1" t="s">
        <v>49</v>
      </c>
      <c r="B4" s="1" t="s">
        <v>50</v>
      </c>
      <c r="C4" s="1" t="s">
        <v>51</v>
      </c>
      <c r="D4" s="4">
        <v>0.57</v>
      </c>
      <c r="E4" s="1" t="s">
        <v>95</v>
      </c>
      <c r="F4" s="2">
        <v>3.4</v>
      </c>
      <c r="G4" s="2">
        <v>3.2</v>
      </c>
      <c r="H4" s="2">
        <v>3.37</v>
      </c>
      <c r="I4" s="1" t="s">
        <v>96</v>
      </c>
      <c r="J4" s="2">
        <v>1</v>
      </c>
      <c r="K4" s="2">
        <v>3</v>
      </c>
      <c r="L4" s="2">
        <v>1.01</v>
      </c>
      <c r="M4" s="2">
        <f>IF(J4=1,ROUND((F4-1)*2*0.95,2),-2)</f>
        <v>4.56</v>
      </c>
      <c r="N4" s="3">
        <f>1-((L4-1)/(F4-1))</f>
        <v>0.9958333333333333</v>
      </c>
      <c r="O4" s="2" t="str">
        <f>IF(N4&gt;=0.5,"yes","no")</f>
        <v>yes</v>
      </c>
      <c r="P4" s="2">
        <f>IF(O4="yes",(2*F4-2)-(((F4-1)/2)*2),-2)</f>
        <v>2.4</v>
      </c>
    </row>
    <row r="5" spans="1:16" ht="12">
      <c r="A5" s="1" t="s">
        <v>46</v>
      </c>
      <c r="B5" s="1" t="s">
        <v>47</v>
      </c>
      <c r="C5" s="1" t="s">
        <v>48</v>
      </c>
      <c r="D5" s="4">
        <v>-2.3</v>
      </c>
      <c r="E5" s="1" t="s">
        <v>97</v>
      </c>
      <c r="F5" s="2">
        <v>7.12</v>
      </c>
      <c r="G5" s="2" t="s">
        <v>77</v>
      </c>
      <c r="H5" s="2">
        <v>9.22</v>
      </c>
      <c r="I5" s="1" t="s">
        <v>81</v>
      </c>
      <c r="J5" s="2">
        <v>2</v>
      </c>
      <c r="K5" s="2">
        <v>3</v>
      </c>
      <c r="L5" s="2">
        <v>1.37</v>
      </c>
      <c r="M5" s="2">
        <f>IF(J5=1,ROUND((F5-1)*2*0.95,2),-2)</f>
        <v>-2</v>
      </c>
      <c r="N5" s="3">
        <f>1-((L5-1)/(F5-1))</f>
        <v>0.9395424836601307</v>
      </c>
      <c r="O5" s="2" t="str">
        <f>IF(N5&gt;=0.5,"yes","no")</f>
        <v>yes</v>
      </c>
      <c r="P5" s="2">
        <f>IF(O5="yes",(2*F5-2)-(((F5-1)/2)*2),-2)</f>
        <v>6.12</v>
      </c>
    </row>
    <row r="6" spans="1:16" ht="12">
      <c r="A6" s="1" t="s">
        <v>43</v>
      </c>
      <c r="B6" s="1" t="s">
        <v>44</v>
      </c>
      <c r="C6" s="1" t="s">
        <v>45</v>
      </c>
      <c r="D6" s="4">
        <v>0.11</v>
      </c>
      <c r="E6" s="1" t="s">
        <v>98</v>
      </c>
      <c r="F6" s="2">
        <v>2.3</v>
      </c>
      <c r="G6" s="2">
        <v>2.26</v>
      </c>
      <c r="H6" s="2">
        <v>2.52</v>
      </c>
      <c r="I6" s="1" t="s">
        <v>84</v>
      </c>
      <c r="J6" s="2">
        <v>1</v>
      </c>
      <c r="K6" s="2">
        <v>3</v>
      </c>
      <c r="L6" s="2">
        <v>1.01</v>
      </c>
      <c r="M6" s="2">
        <f>IF(J6=1,ROUND((F6-1)*2*0.95,2),-2)</f>
        <v>2.47</v>
      </c>
      <c r="N6" s="3">
        <f>1-((L6-1)/(F6-1))</f>
        <v>0.9923076923076923</v>
      </c>
      <c r="O6" s="2" t="str">
        <f>IF(N6&gt;=0.5,"yes","no")</f>
        <v>yes</v>
      </c>
      <c r="P6" s="2">
        <f>IF(O6="yes",(2*F6-2)-(((F6-1)/2)*2),-2)</f>
        <v>1.2999999999999998</v>
      </c>
    </row>
    <row r="7" spans="1:16" ht="12">
      <c r="A7" s="1" t="s">
        <v>40</v>
      </c>
      <c r="B7" s="1" t="s">
        <v>41</v>
      </c>
      <c r="C7" s="1" t="s">
        <v>42</v>
      </c>
      <c r="D7" s="4">
        <v>0.25</v>
      </c>
      <c r="E7" s="1" t="s">
        <v>99</v>
      </c>
      <c r="F7" s="2">
        <v>3.19</v>
      </c>
      <c r="G7" s="2">
        <v>3.1</v>
      </c>
      <c r="H7" s="2">
        <v>4.7</v>
      </c>
      <c r="I7" s="1" t="s">
        <v>84</v>
      </c>
      <c r="J7" s="2">
        <v>1</v>
      </c>
      <c r="K7" s="2">
        <v>3</v>
      </c>
      <c r="L7" s="2">
        <v>1.01</v>
      </c>
      <c r="M7" s="2">
        <f>IF(J7=1,ROUND((F7-1)*2*0.95,2),-2)</f>
        <v>4.16</v>
      </c>
      <c r="N7" s="3">
        <f>1-((L7-1)/(F7-1))</f>
        <v>0.9954337899543378</v>
      </c>
      <c r="O7" s="2" t="str">
        <f>IF(N7&gt;=0.5,"yes","no")</f>
        <v>yes</v>
      </c>
      <c r="P7" s="2">
        <f>IF(O7="yes",(2*F7-2)-(((F7-1)/2)*2),-2)</f>
        <v>2.19</v>
      </c>
    </row>
    <row r="8" spans="1:16" ht="12">
      <c r="A8" s="1" t="s">
        <v>37</v>
      </c>
      <c r="B8" s="1" t="s">
        <v>38</v>
      </c>
      <c r="C8" s="1" t="s">
        <v>39</v>
      </c>
      <c r="D8" s="4">
        <v>-0.07</v>
      </c>
      <c r="E8" s="1" t="s">
        <v>100</v>
      </c>
      <c r="F8" s="2">
        <v>4.2</v>
      </c>
      <c r="G8" s="2">
        <v>4.3</v>
      </c>
      <c r="H8" s="2">
        <v>4.08</v>
      </c>
      <c r="I8" s="1" t="s">
        <v>84</v>
      </c>
      <c r="J8" s="2">
        <v>4</v>
      </c>
      <c r="K8" s="2">
        <v>3</v>
      </c>
      <c r="L8" s="2">
        <v>2.5</v>
      </c>
      <c r="M8" s="2">
        <f>IF(J8=1,ROUND((F8-1)*2*0.95,2),-2)</f>
        <v>-2</v>
      </c>
      <c r="N8" s="3">
        <f>1-((L8-1)/(F8-1))</f>
        <v>0.53125</v>
      </c>
      <c r="O8" s="2" t="str">
        <f>IF(N8&gt;=0.5,"yes","no")</f>
        <v>yes</v>
      </c>
      <c r="P8" s="2">
        <f>IF(O8="yes",(2*F8-2)-(((F8-1)/2)*2),-2)</f>
        <v>3.2</v>
      </c>
    </row>
    <row r="9" spans="1:16" ht="12">
      <c r="A9" s="1" t="s">
        <v>34</v>
      </c>
      <c r="B9" s="1" t="s">
        <v>35</v>
      </c>
      <c r="C9" s="1" t="s">
        <v>36</v>
      </c>
      <c r="D9" s="4">
        <v>0</v>
      </c>
      <c r="E9" s="1" t="s">
        <v>101</v>
      </c>
      <c r="F9" s="2">
        <v>7.8</v>
      </c>
      <c r="G9" s="2">
        <v>7.8</v>
      </c>
      <c r="H9" s="2">
        <v>9.55</v>
      </c>
      <c r="I9" s="1" t="s">
        <v>84</v>
      </c>
      <c r="J9" s="2">
        <v>11</v>
      </c>
      <c r="K9" s="2">
        <v>3</v>
      </c>
      <c r="L9" s="2">
        <v>4.2</v>
      </c>
      <c r="M9" s="2">
        <f>IF(J9=1,ROUND((F9-1)*2*0.95,2),-2)</f>
        <v>-2</v>
      </c>
      <c r="N9" s="3">
        <f>1-((L9-1)/(F9-1))</f>
        <v>0.5294117647058822</v>
      </c>
      <c r="O9" s="2" t="str">
        <f>IF(N9&gt;=0.5,"yes","no")</f>
        <v>yes</v>
      </c>
      <c r="P9" s="2">
        <f>IF(O9="yes",(2*F9-2)-(((F9-1)/2)*2),-2)</f>
        <v>6.8</v>
      </c>
    </row>
    <row r="10" spans="1:16" ht="12">
      <c r="A10" s="1" t="s">
        <v>31</v>
      </c>
      <c r="B10" s="1" t="s">
        <v>32</v>
      </c>
      <c r="C10" s="1" t="s">
        <v>33</v>
      </c>
      <c r="D10" s="4">
        <v>1.14</v>
      </c>
      <c r="E10" s="1" t="s">
        <v>102</v>
      </c>
      <c r="F10" s="2">
        <v>4.9</v>
      </c>
      <c r="G10" s="2">
        <v>4.5</v>
      </c>
      <c r="H10" s="2">
        <v>4.3</v>
      </c>
      <c r="I10" s="1" t="s">
        <v>94</v>
      </c>
      <c r="J10" s="2">
        <v>1</v>
      </c>
      <c r="K10" s="2">
        <v>3</v>
      </c>
      <c r="L10" s="2">
        <v>1.01</v>
      </c>
      <c r="M10" s="2">
        <f>IF(J10=1,ROUND((F10-1)*2*0.95,2),-2)</f>
        <v>7.41</v>
      </c>
      <c r="N10" s="3">
        <f>1-((L10-1)/(F10-1))</f>
        <v>0.9974358974358974</v>
      </c>
      <c r="O10" s="2" t="str">
        <f>IF(N10&gt;=0.5,"yes","no")</f>
        <v>yes</v>
      </c>
      <c r="P10" s="2">
        <f>IF(O10="yes",(2*F10-2)-(((F10-1)/2)*2),-2)</f>
        <v>3.9000000000000004</v>
      </c>
    </row>
    <row r="11" spans="1:16" ht="12">
      <c r="A11" s="1" t="s">
        <v>28</v>
      </c>
      <c r="B11" s="1" t="s">
        <v>29</v>
      </c>
      <c r="C11" s="1" t="s">
        <v>30</v>
      </c>
      <c r="D11" s="4">
        <v>0.34</v>
      </c>
      <c r="E11" s="1" t="s">
        <v>103</v>
      </c>
      <c r="F11" s="2">
        <v>2.38</v>
      </c>
      <c r="G11" s="2">
        <v>2.26</v>
      </c>
      <c r="H11" s="2">
        <v>1.85</v>
      </c>
      <c r="I11" s="1" t="s">
        <v>96</v>
      </c>
      <c r="J11" s="2">
        <v>1</v>
      </c>
      <c r="K11" s="2">
        <v>3</v>
      </c>
      <c r="L11" s="2">
        <v>1.01</v>
      </c>
      <c r="M11" s="2">
        <f>IF(J11=1,ROUND((F11-1)*2*0.95,2),-2)</f>
        <v>2.62</v>
      </c>
      <c r="N11" s="3">
        <f>1-((L11-1)/(F11-1))</f>
        <v>0.9927536231884058</v>
      </c>
      <c r="O11" s="2" t="str">
        <f>IF(N11&gt;=0.5,"yes","no")</f>
        <v>yes</v>
      </c>
      <c r="P11" s="2">
        <f>IF(O11="yes",(2*F11-2)-(((F11-1)/2)*2),-2)</f>
        <v>1.38</v>
      </c>
    </row>
    <row r="12" spans="1:16" ht="12">
      <c r="A12" s="1" t="s">
        <v>25</v>
      </c>
      <c r="B12" s="1" t="s">
        <v>26</v>
      </c>
      <c r="C12" s="1" t="s">
        <v>27</v>
      </c>
      <c r="D12" s="4">
        <v>0</v>
      </c>
      <c r="E12" s="1" t="s">
        <v>104</v>
      </c>
      <c r="F12" s="2">
        <v>4.06</v>
      </c>
      <c r="G12" s="2">
        <v>3.85</v>
      </c>
      <c r="H12" s="2">
        <v>3.91</v>
      </c>
      <c r="I12" s="1" t="s">
        <v>94</v>
      </c>
      <c r="J12" s="2">
        <v>5</v>
      </c>
      <c r="K12" s="2">
        <v>3</v>
      </c>
      <c r="L12" s="2">
        <v>3.75</v>
      </c>
      <c r="M12" s="2">
        <f>IF(J12=1,ROUND((F12-1)*2*0.95,2),-2)</f>
        <v>-2</v>
      </c>
      <c r="N12" s="3">
        <f>1-((L12-1)/(F12-1))</f>
        <v>0.10130718954248352</v>
      </c>
      <c r="O12" s="2" t="str">
        <f>IF(N12&gt;=0.5,"yes","no")</f>
        <v>no</v>
      </c>
      <c r="P12" s="2">
        <f>IF(O12="yes",(2*F12-2)-(((F12-1)/2)*2),-2)</f>
        <v>-2</v>
      </c>
    </row>
    <row r="13" spans="1:16" ht="12">
      <c r="A13" s="1" t="s">
        <v>22</v>
      </c>
      <c r="B13" s="1" t="s">
        <v>23</v>
      </c>
      <c r="C13" s="1" t="s">
        <v>24</v>
      </c>
      <c r="D13" s="4">
        <v>0</v>
      </c>
      <c r="E13" s="1" t="s">
        <v>105</v>
      </c>
      <c r="F13" s="2">
        <v>2.42</v>
      </c>
      <c r="G13" s="2">
        <v>2.42</v>
      </c>
      <c r="H13" s="2">
        <v>2.55</v>
      </c>
      <c r="I13" s="1" t="s">
        <v>84</v>
      </c>
      <c r="J13" s="2">
        <v>2</v>
      </c>
      <c r="K13" s="2">
        <v>3</v>
      </c>
      <c r="L13" s="2">
        <v>2.38</v>
      </c>
      <c r="M13" s="2">
        <f>IF(J13=1,ROUND((F13-1)*2*0.95,2),-2)</f>
        <v>-2</v>
      </c>
      <c r="N13" s="3">
        <f>1-((L13-1)/(F13-1))</f>
        <v>0.028169014084507116</v>
      </c>
      <c r="O13" s="2" t="str">
        <f>IF(N13&gt;=0.5,"yes","no")</f>
        <v>no</v>
      </c>
      <c r="P13" s="2">
        <f>IF(O13="yes",(2*F13-2)-(((F13-1)/2)*2),-2)</f>
        <v>-2</v>
      </c>
    </row>
    <row r="14" spans="1:16" ht="12">
      <c r="A14" s="1" t="s">
        <v>19</v>
      </c>
      <c r="B14" s="1" t="s">
        <v>20</v>
      </c>
      <c r="C14" s="1" t="s">
        <v>21</v>
      </c>
      <c r="D14" s="4">
        <v>0</v>
      </c>
      <c r="E14" s="1" t="s">
        <v>106</v>
      </c>
      <c r="F14" s="2">
        <v>6.98</v>
      </c>
      <c r="G14" s="2">
        <v>6</v>
      </c>
      <c r="H14" s="2">
        <v>11</v>
      </c>
      <c r="I14" s="1" t="s">
        <v>94</v>
      </c>
      <c r="J14" s="2" t="s">
        <v>107</v>
      </c>
      <c r="K14" s="2">
        <v>3</v>
      </c>
      <c r="L14" s="2">
        <v>4.8</v>
      </c>
      <c r="M14" s="2">
        <f>IF(J14=1,ROUND((F14-1)*2*0.95,2),-2)</f>
        <v>-2</v>
      </c>
      <c r="N14" s="3">
        <f>1-((L14-1)/(F14-1))</f>
        <v>0.3645484949832777</v>
      </c>
      <c r="O14" s="2" t="str">
        <f>IF(N14&gt;=0.5,"yes","no")</f>
        <v>no</v>
      </c>
      <c r="P14" s="2">
        <f>IF(O14="yes",(2*F14-2)-(((F14-1)/2)*2),-2)</f>
        <v>-2</v>
      </c>
    </row>
    <row r="15" spans="1:16" ht="12">
      <c r="A15" s="1" t="s">
        <v>16</v>
      </c>
      <c r="B15" s="1" t="s">
        <v>17</v>
      </c>
      <c r="C15" s="1" t="s">
        <v>18</v>
      </c>
      <c r="D15" s="4">
        <v>0</v>
      </c>
      <c r="E15" s="1" t="s">
        <v>108</v>
      </c>
      <c r="F15" s="2">
        <v>2.91</v>
      </c>
      <c r="G15" s="2">
        <v>2.92</v>
      </c>
      <c r="H15" s="2">
        <v>3.58</v>
      </c>
      <c r="I15" s="1" t="s">
        <v>84</v>
      </c>
      <c r="J15" s="2">
        <v>4</v>
      </c>
      <c r="K15" s="2">
        <v>3</v>
      </c>
      <c r="L15" s="2">
        <v>2.88</v>
      </c>
      <c r="M15" s="2">
        <f>IF(J15=1,ROUND((F15-1)*2*0.95,2),-2)</f>
        <v>-2</v>
      </c>
      <c r="N15" s="3">
        <f>1-((L15-1)/(F15-1))</f>
        <v>0.015706806282722696</v>
      </c>
      <c r="O15" s="2" t="str">
        <f>IF(N15&gt;=0.5,"yes","no")</f>
        <v>no</v>
      </c>
      <c r="P15" s="2">
        <f>IF(O15="yes",(2*F15-2)-(((F15-1)/2)*2),-2)</f>
        <v>-2</v>
      </c>
    </row>
    <row r="16" spans="1:16" ht="12">
      <c r="A16" s="1" t="s">
        <v>13</v>
      </c>
      <c r="B16" s="1" t="s">
        <v>14</v>
      </c>
      <c r="C16" s="1" t="s">
        <v>15</v>
      </c>
      <c r="D16" s="4">
        <v>0</v>
      </c>
      <c r="E16" s="1" t="s">
        <v>109</v>
      </c>
      <c r="F16" s="2">
        <v>5.8</v>
      </c>
      <c r="G16" s="2">
        <v>5</v>
      </c>
      <c r="H16" s="2">
        <v>8.33</v>
      </c>
      <c r="I16" s="1" t="s">
        <v>94</v>
      </c>
      <c r="J16" s="2">
        <v>2</v>
      </c>
      <c r="K16" s="2">
        <v>3</v>
      </c>
      <c r="L16" s="2">
        <v>5.8</v>
      </c>
      <c r="M16" s="2">
        <f>IF(J16=1,ROUND((F16-1)*2*0.95,2),-2)</f>
        <v>-2</v>
      </c>
      <c r="N16" s="3">
        <f>1-((L16-1)/(F16-1))</f>
        <v>0</v>
      </c>
      <c r="O16" s="2" t="str">
        <f>IF(N16&gt;=0.5,"yes","no")</f>
        <v>no</v>
      </c>
      <c r="P16" s="2">
        <f>IF(O16="yes",(2*F16-2)-(((F16-1)/2)*2),-2)</f>
        <v>-2</v>
      </c>
    </row>
    <row r="17" spans="1:16" ht="12">
      <c r="A17" s="1" t="s">
        <v>10</v>
      </c>
      <c r="B17" s="1" t="s">
        <v>11</v>
      </c>
      <c r="C17" s="1" t="s">
        <v>12</v>
      </c>
      <c r="D17" s="4">
        <v>0</v>
      </c>
      <c r="E17" s="1" t="s">
        <v>110</v>
      </c>
      <c r="F17" s="2">
        <v>4.1</v>
      </c>
      <c r="G17" s="2">
        <v>3.5</v>
      </c>
      <c r="H17" s="2">
        <v>4.1</v>
      </c>
      <c r="I17" s="1" t="s">
        <v>94</v>
      </c>
      <c r="J17" s="2">
        <v>2</v>
      </c>
      <c r="K17" s="2">
        <v>3</v>
      </c>
      <c r="L17" s="2">
        <v>1.38</v>
      </c>
      <c r="M17" s="2">
        <f>IF(J17=1,ROUND((F17-1)*2*0.95,2),-2)</f>
        <v>-2</v>
      </c>
      <c r="N17" s="3">
        <f>1-((L17-1)/(F17-1))</f>
        <v>0.8774193548387097</v>
      </c>
      <c r="O17" s="2" t="str">
        <f>IF(N17&gt;=0.5,"yes","no")</f>
        <v>yes</v>
      </c>
      <c r="P17" s="2">
        <f>IF(O17="yes",(2*F17-2)-(((F17-1)/2)*2),-2)</f>
        <v>3.0999999999999996</v>
      </c>
    </row>
    <row r="18" spans="1:16" ht="12">
      <c r="A18" s="1" t="s">
        <v>7</v>
      </c>
      <c r="B18" s="1" t="s">
        <v>8</v>
      </c>
      <c r="C18" s="1" t="s">
        <v>9</v>
      </c>
      <c r="D18" s="4">
        <v>0.48</v>
      </c>
      <c r="E18" s="1" t="s">
        <v>111</v>
      </c>
      <c r="F18" s="2">
        <v>3.77</v>
      </c>
      <c r="G18" s="2">
        <v>3.6</v>
      </c>
      <c r="H18" s="2">
        <v>3.5</v>
      </c>
      <c r="I18" s="1" t="s">
        <v>96</v>
      </c>
      <c r="J18" s="2">
        <v>1</v>
      </c>
      <c r="K18" s="2">
        <v>3</v>
      </c>
      <c r="L18" s="2">
        <v>1.01</v>
      </c>
      <c r="M18" s="2">
        <f>IF(J18=1,ROUND((F18-1)*2*0.95,2),-2)</f>
        <v>5.26</v>
      </c>
      <c r="N18" s="3">
        <f>1-((L18-1)/(F18-1))</f>
        <v>0.9963898916967509</v>
      </c>
      <c r="O18" s="2" t="str">
        <f>IF(N18&gt;=0.5,"yes","no")</f>
        <v>yes</v>
      </c>
      <c r="P18" s="2">
        <f>IF(O18="yes",(2*F18-2)-(((F18-1)/2)*2),-2)</f>
        <v>2.77</v>
      </c>
    </row>
    <row r="19" spans="1:16" ht="12">
      <c r="A19" s="1" t="s">
        <v>4</v>
      </c>
      <c r="B19" s="1" t="s">
        <v>5</v>
      </c>
      <c r="C19" s="1" t="s">
        <v>6</v>
      </c>
      <c r="D19" s="4">
        <v>0.35</v>
      </c>
      <c r="E19" s="1" t="s">
        <v>112</v>
      </c>
      <c r="F19" s="2">
        <v>2.7</v>
      </c>
      <c r="G19" s="2">
        <v>2.4</v>
      </c>
      <c r="H19" s="2">
        <v>1.85</v>
      </c>
      <c r="I19" s="1" t="s">
        <v>94</v>
      </c>
      <c r="J19" s="2">
        <v>4</v>
      </c>
      <c r="K19" s="2">
        <v>3</v>
      </c>
      <c r="L19" s="2">
        <v>1.38</v>
      </c>
      <c r="M19" s="2">
        <f>IF(J19=1,ROUND((F19-1)*2*0.95,2),-2)</f>
        <v>-2</v>
      </c>
      <c r="N19" s="3">
        <f>1-((L19-1)/(F19-1))</f>
        <v>0.7764705882352942</v>
      </c>
      <c r="O19" s="2" t="str">
        <f>IF(N19&gt;=0.5,"yes","no")</f>
        <v>yes</v>
      </c>
      <c r="P19" s="2">
        <f>IF(O19="yes",(2*F19-2)-(((F19-1)/2)*2),-2)</f>
        <v>1.7000000000000002</v>
      </c>
    </row>
    <row r="20" spans="1:16" ht="12">
      <c r="A20" s="1" t="s">
        <v>115</v>
      </c>
      <c r="B20" s="1" t="s">
        <v>116</v>
      </c>
      <c r="C20" s="1" t="s">
        <v>117</v>
      </c>
      <c r="D20" s="4">
        <v>0</v>
      </c>
      <c r="E20" s="1" t="s">
        <v>118</v>
      </c>
      <c r="F20" s="2">
        <v>3.9</v>
      </c>
      <c r="G20" s="2">
        <v>3.85</v>
      </c>
      <c r="H20" s="2">
        <v>4.79</v>
      </c>
      <c r="I20" s="1" t="s">
        <v>84</v>
      </c>
      <c r="J20" s="2">
        <v>4</v>
      </c>
      <c r="K20" s="2">
        <v>3</v>
      </c>
      <c r="L20" s="2">
        <v>1.67</v>
      </c>
      <c r="M20" s="2">
        <f>IF(J20=1,ROUND((F20-1)*2*0.95,2),-2)</f>
        <v>-2</v>
      </c>
      <c r="N20" s="3">
        <f>1-((L20-1)/(F20-1))</f>
        <v>0.7689655172413793</v>
      </c>
      <c r="O20" s="2" t="str">
        <f>IF(N20&gt;=0.5,"yes","no")</f>
        <v>yes</v>
      </c>
      <c r="P20" s="2">
        <f>IF(O20="yes",(2*F20-2)-(((F20-1)/2)*2),-2)</f>
        <v>2.9</v>
      </c>
    </row>
    <row r="22" spans="3:16" ht="12">
      <c r="C22" s="5" t="s">
        <v>78</v>
      </c>
      <c r="D22" s="2">
        <f>SUM(D2:D20)</f>
        <v>4.2299999999999995</v>
      </c>
      <c r="L22" s="5" t="str">
        <f>C22</f>
        <v>profit</v>
      </c>
      <c r="M22" s="2">
        <f>SUM(M2:M20)</f>
        <v>10.610000000000005</v>
      </c>
      <c r="N22" s="5" t="str">
        <f>L22</f>
        <v>profit</v>
      </c>
      <c r="O22" s="1"/>
      <c r="P22" s="2">
        <f>SUM(P2:P20)</f>
        <v>30.04</v>
      </c>
    </row>
    <row r="23" spans="3:16" ht="12">
      <c r="C23" s="5" t="s">
        <v>119</v>
      </c>
      <c r="D23" s="2">
        <f>COUNT(D2:D20)</f>
        <v>19</v>
      </c>
      <c r="L23" s="5" t="str">
        <f>C23</f>
        <v>trades</v>
      </c>
      <c r="M23" s="2">
        <f>COUNT(M2:M20)</f>
        <v>19</v>
      </c>
      <c r="N23" s="5" t="str">
        <f>L23</f>
        <v>trades</v>
      </c>
      <c r="P23" s="2">
        <f>COUNT(P2:P20)</f>
        <v>19</v>
      </c>
    </row>
    <row r="24" spans="3:16" ht="12">
      <c r="C24" s="5" t="s">
        <v>121</v>
      </c>
      <c r="D24" s="2">
        <f>COUNTIF(D2:D20,"&gt;0")</f>
        <v>8</v>
      </c>
      <c r="L24" s="5" t="str">
        <f>C24</f>
        <v>winning trades</v>
      </c>
      <c r="M24" s="2">
        <f>COUNTIF(M2:M20,"&gt;0")</f>
        <v>7</v>
      </c>
      <c r="N24" s="5" t="str">
        <f>L24</f>
        <v>winning trades</v>
      </c>
      <c r="P24" s="2">
        <f>COUNTIF(P2:P20,"&gt;0")</f>
        <v>13</v>
      </c>
    </row>
    <row r="25" spans="3:16" ht="12">
      <c r="C25" s="5" t="s">
        <v>120</v>
      </c>
      <c r="D25" s="3">
        <f>D24/D23</f>
        <v>0.42105263157894735</v>
      </c>
      <c r="L25" s="5" t="str">
        <f>C25</f>
        <v>strike rate</v>
      </c>
      <c r="M25" s="3">
        <f>M24/M23</f>
        <v>0.3684210526315789</v>
      </c>
      <c r="N25" s="5" t="str">
        <f>L25</f>
        <v>strike rate</v>
      </c>
      <c r="P25" s="3">
        <f>P24/P23</f>
        <v>0.6842105263157895</v>
      </c>
    </row>
    <row r="26" spans="3:16" ht="12">
      <c r="C26" s="5" t="s">
        <v>96</v>
      </c>
      <c r="D26" s="2">
        <f>COUNTIF(I$2:I$20,"="&amp;C26)</f>
        <v>3</v>
      </c>
      <c r="L26" s="5"/>
      <c r="M26" s="3"/>
      <c r="N26" s="5"/>
      <c r="P26" s="3"/>
    </row>
    <row r="27" spans="3:4" ht="12">
      <c r="C27" s="5" t="s">
        <v>94</v>
      </c>
      <c r="D27" s="2">
        <f>COUNTIF(I$2:I$20,"="&amp;C27)</f>
        <v>7</v>
      </c>
    </row>
    <row r="28" spans="3:4" ht="12">
      <c r="C28" s="5" t="s">
        <v>81</v>
      </c>
      <c r="D28" s="2">
        <f>COUNTIF(I$2:I$20,"="&amp;C28)</f>
        <v>1</v>
      </c>
    </row>
    <row r="29" spans="3:4" ht="12">
      <c r="C29" s="5" t="s">
        <v>84</v>
      </c>
      <c r="D29" s="2">
        <f>COUNTIF(I$2:I$20,"="&amp;C29)</f>
        <v>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zoomScalePageLayoutView="0" workbookViewId="0" topLeftCell="A1">
      <pane ySplit="1" topLeftCell="A23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40.28125" style="6" bestFit="1" customWidth="1"/>
    <col min="2" max="2" width="15.00390625" style="6" hidden="1" customWidth="1"/>
    <col min="3" max="3" width="15.28125" style="6" bestFit="1" customWidth="1"/>
    <col min="4" max="4" width="14.57421875" style="7" bestFit="1" customWidth="1"/>
    <col min="5" max="5" width="16.421875" style="6" bestFit="1" customWidth="1"/>
    <col min="6" max="6" width="8.7109375" style="7" customWidth="1"/>
    <col min="7" max="7" width="6.8515625" style="7" customWidth="1"/>
    <col min="8" max="8" width="0" style="7" hidden="1" customWidth="1"/>
    <col min="9" max="9" width="15.421875" style="6" customWidth="1"/>
    <col min="10" max="10" width="8.421875" style="7" customWidth="1"/>
    <col min="11" max="11" width="8.8515625" style="7" bestFit="1" customWidth="1"/>
    <col min="12" max="12" width="6.8515625" style="7" customWidth="1"/>
    <col min="13" max="13" width="15.7109375" style="7" customWidth="1"/>
    <col min="14" max="14" width="16.140625" style="7" customWidth="1"/>
    <col min="15" max="15" width="0" style="7" hidden="1" customWidth="1"/>
    <col min="16" max="16" width="11.8515625" style="7" customWidth="1"/>
    <col min="17" max="16384" width="8.7109375" style="6" customWidth="1"/>
  </cols>
  <sheetData>
    <row r="1" spans="1:16" s="8" customFormat="1" ht="39">
      <c r="A1" s="8" t="s">
        <v>0</v>
      </c>
      <c r="B1" s="8" t="s">
        <v>1</v>
      </c>
      <c r="C1" s="8" t="s">
        <v>2</v>
      </c>
      <c r="D1" s="9" t="s">
        <v>3</v>
      </c>
      <c r="E1" s="8" t="s">
        <v>74</v>
      </c>
      <c r="F1" s="9" t="s">
        <v>75</v>
      </c>
      <c r="G1" s="9" t="s">
        <v>76</v>
      </c>
      <c r="H1" s="9" t="s">
        <v>79</v>
      </c>
      <c r="I1" s="8" t="s">
        <v>80</v>
      </c>
      <c r="J1" s="9" t="s">
        <v>83</v>
      </c>
      <c r="K1" s="9" t="s">
        <v>85</v>
      </c>
      <c r="L1" s="9" t="s">
        <v>90</v>
      </c>
      <c r="M1" s="9" t="s">
        <v>93</v>
      </c>
      <c r="N1" s="9" t="s">
        <v>122</v>
      </c>
      <c r="O1" s="9" t="s">
        <v>113</v>
      </c>
      <c r="P1" s="9" t="s">
        <v>114</v>
      </c>
    </row>
    <row r="2" spans="1:16" s="6" customFormat="1" ht="24.75">
      <c r="A2" s="6" t="s">
        <v>70</v>
      </c>
      <c r="B2" s="6" t="s">
        <v>71</v>
      </c>
      <c r="C2" s="6" t="s">
        <v>72</v>
      </c>
      <c r="D2" s="10">
        <v>-2</v>
      </c>
      <c r="E2" s="6" t="s">
        <v>73</v>
      </c>
      <c r="F2" s="7">
        <v>4.8</v>
      </c>
      <c r="G2" s="7" t="s">
        <v>77</v>
      </c>
      <c r="H2" s="7">
        <v>7.2</v>
      </c>
      <c r="I2" s="6" t="s">
        <v>81</v>
      </c>
      <c r="J2" s="7">
        <v>2</v>
      </c>
      <c r="K2" s="7">
        <v>2</v>
      </c>
      <c r="L2" s="7">
        <v>1.4</v>
      </c>
      <c r="M2" s="7">
        <f>IF(J2=1,ROUND((F2-1)*2*0.95,2),-2)</f>
        <v>-2</v>
      </c>
      <c r="N2" s="11">
        <f>1-((L2-1)/(F2-1))</f>
        <v>0.8947368421052632</v>
      </c>
      <c r="O2" s="7" t="str">
        <f>IF(N2&gt;=0.5,"yes","no")</f>
        <v>yes</v>
      </c>
      <c r="P2" s="7">
        <f>IF(O2="yes",(2*F2-2)-(((F2-1)/2)*2),-2)</f>
        <v>3.8</v>
      </c>
    </row>
    <row r="3" spans="1:16" s="6" customFormat="1" ht="24.75">
      <c r="A3" s="6" t="s">
        <v>67</v>
      </c>
      <c r="B3" s="6" t="s">
        <v>68</v>
      </c>
      <c r="C3" s="6" t="s">
        <v>69</v>
      </c>
      <c r="D3" s="10">
        <v>0</v>
      </c>
      <c r="E3" s="6" t="s">
        <v>82</v>
      </c>
      <c r="F3" s="7">
        <v>1.79</v>
      </c>
      <c r="G3" s="7">
        <v>1.79</v>
      </c>
      <c r="H3" s="7">
        <v>1.68</v>
      </c>
      <c r="I3" s="6" t="s">
        <v>84</v>
      </c>
      <c r="J3" s="7">
        <v>1</v>
      </c>
      <c r="K3" s="7">
        <v>2</v>
      </c>
      <c r="L3" s="7">
        <v>1.01</v>
      </c>
      <c r="M3" s="7">
        <f>IF(J3=1,ROUND((F3-1)*2*0.95,2),-2)</f>
        <v>1.5</v>
      </c>
      <c r="N3" s="11">
        <f>1-((L3-1)/(F3-1))</f>
        <v>0.9873417721518988</v>
      </c>
      <c r="O3" s="7" t="str">
        <f>IF(N3&gt;=0.5,"yes","no")</f>
        <v>yes</v>
      </c>
      <c r="P3" s="7">
        <f>IF(O3="yes",(2*F3-2)-(((F3-1)/2)*2),-2)</f>
        <v>0.79</v>
      </c>
    </row>
    <row r="4" spans="1:16" s="6" customFormat="1" ht="24.75">
      <c r="A4" s="6" t="s">
        <v>64</v>
      </c>
      <c r="B4" s="6" t="s">
        <v>65</v>
      </c>
      <c r="C4" s="6" t="s">
        <v>66</v>
      </c>
      <c r="D4" s="10">
        <v>-4</v>
      </c>
      <c r="E4" s="6" t="s">
        <v>86</v>
      </c>
      <c r="F4" s="7">
        <v>4.72</v>
      </c>
      <c r="G4" s="7" t="s">
        <v>77</v>
      </c>
      <c r="H4" s="7">
        <v>5.4</v>
      </c>
      <c r="I4" s="6" t="s">
        <v>81</v>
      </c>
      <c r="J4" s="7">
        <v>5</v>
      </c>
      <c r="K4" s="7">
        <v>1</v>
      </c>
      <c r="L4" s="7">
        <v>3.05</v>
      </c>
      <c r="M4" s="7">
        <f>IF(J4=1,ROUND((F4-1)*2*0.95,2),-2)</f>
        <v>-2</v>
      </c>
      <c r="N4" s="11">
        <f>1-((L4-1)/(F4-1))</f>
        <v>0.44892473118279574</v>
      </c>
      <c r="O4" s="7" t="str">
        <f>IF(N4&gt;=0.5,"yes","no")</f>
        <v>no</v>
      </c>
      <c r="P4" s="7">
        <f>IF(O4="yes",(2*F4-2)-(((F4-1)/2)*2),-2)</f>
        <v>-2</v>
      </c>
    </row>
    <row r="5" spans="1:16" s="6" customFormat="1" ht="24.75">
      <c r="A5" s="6" t="s">
        <v>64</v>
      </c>
      <c r="B5" s="6" t="s">
        <v>65</v>
      </c>
      <c r="C5" s="6" t="s">
        <v>66</v>
      </c>
      <c r="D5" s="10">
        <v>-4</v>
      </c>
      <c r="E5" s="6" t="s">
        <v>87</v>
      </c>
      <c r="F5" s="7">
        <v>4.23</v>
      </c>
      <c r="G5" s="7" t="s">
        <v>77</v>
      </c>
      <c r="H5" s="7">
        <v>8.11</v>
      </c>
      <c r="I5" s="6" t="s">
        <v>81</v>
      </c>
      <c r="J5" s="7">
        <v>9</v>
      </c>
      <c r="K5" s="7">
        <v>1</v>
      </c>
      <c r="L5" s="7">
        <v>8</v>
      </c>
      <c r="M5" s="7">
        <f>IF(J5=1,ROUND((F5-1)*2*0.95,2),-2)</f>
        <v>-2</v>
      </c>
      <c r="N5" s="11">
        <f>1-((L5-1)/(F5-1))</f>
        <v>-1.1671826625386994</v>
      </c>
      <c r="O5" s="7" t="str">
        <f>IF(N5&gt;=0.5,"yes","no")</f>
        <v>no</v>
      </c>
      <c r="P5" s="7">
        <f>IF(O5="yes",(2*F5-2)-(((F5-1)/2)*2),-2)</f>
        <v>-2</v>
      </c>
    </row>
    <row r="6" spans="1:16" s="6" customFormat="1" ht="24.75">
      <c r="A6" s="6" t="s">
        <v>61</v>
      </c>
      <c r="B6" s="6" t="s">
        <v>62</v>
      </c>
      <c r="C6" s="6" t="s">
        <v>63</v>
      </c>
      <c r="D6" s="10">
        <v>0</v>
      </c>
      <c r="E6" s="6" t="s">
        <v>88</v>
      </c>
      <c r="F6" s="7">
        <v>3.03</v>
      </c>
      <c r="G6" s="7">
        <v>3</v>
      </c>
      <c r="H6" s="7">
        <v>2.96</v>
      </c>
      <c r="I6" s="6" t="s">
        <v>84</v>
      </c>
      <c r="J6" s="7">
        <v>3</v>
      </c>
      <c r="K6" s="7">
        <v>3</v>
      </c>
      <c r="L6" s="7">
        <v>2.56</v>
      </c>
      <c r="M6" s="7">
        <f>IF(J6=1,ROUND((F6-1)*2*0.95,2),-2)</f>
        <v>-2</v>
      </c>
      <c r="N6" s="11">
        <f>1-((L6-1)/(F6-1))</f>
        <v>0.23152709359605905</v>
      </c>
      <c r="O6" s="7" t="str">
        <f>IF(N6&gt;=0.5,"yes","no")</f>
        <v>no</v>
      </c>
      <c r="P6" s="7">
        <f>IF(O6="yes",(2*F6-2)-(((F6-1)/2)*2),-2)</f>
        <v>-2</v>
      </c>
    </row>
    <row r="7" spans="1:16" s="6" customFormat="1" ht="24.75">
      <c r="A7" s="6" t="s">
        <v>58</v>
      </c>
      <c r="B7" s="6" t="s">
        <v>59</v>
      </c>
      <c r="C7" s="6" t="s">
        <v>60</v>
      </c>
      <c r="D7" s="10">
        <v>0</v>
      </c>
      <c r="E7" s="6" t="s">
        <v>89</v>
      </c>
      <c r="F7" s="7">
        <v>2.96</v>
      </c>
      <c r="G7" s="7">
        <v>2.9</v>
      </c>
      <c r="H7" s="7">
        <v>4.09</v>
      </c>
      <c r="I7" s="6" t="s">
        <v>84</v>
      </c>
      <c r="J7" s="7">
        <v>2</v>
      </c>
      <c r="K7" s="7">
        <v>2</v>
      </c>
      <c r="L7" s="7">
        <v>1.73</v>
      </c>
      <c r="M7" s="7">
        <f>IF(J7=1,ROUND((F7-1)*2*0.95,2),-2)</f>
        <v>-2</v>
      </c>
      <c r="N7" s="11">
        <f>1-((L7-1)/(F7-1))</f>
        <v>0.6275510204081632</v>
      </c>
      <c r="O7" s="7" t="str">
        <f>IF(N7&gt;=0.5,"yes","no")</f>
        <v>yes</v>
      </c>
      <c r="P7" s="7">
        <f>IF(O7="yes",(2*F7-2)-(((F7-1)/2)*2),-2)</f>
        <v>1.96</v>
      </c>
    </row>
    <row r="8" spans="1:16" s="6" customFormat="1" ht="24.75">
      <c r="A8" s="6" t="s">
        <v>55</v>
      </c>
      <c r="B8" s="6" t="s">
        <v>56</v>
      </c>
      <c r="C8" s="6" t="s">
        <v>57</v>
      </c>
      <c r="D8" s="10">
        <v>0.15</v>
      </c>
      <c r="E8" s="6" t="s">
        <v>91</v>
      </c>
      <c r="F8" s="7">
        <v>2.98</v>
      </c>
      <c r="G8" s="7">
        <v>2.9</v>
      </c>
      <c r="H8" s="7">
        <v>2.94</v>
      </c>
      <c r="I8" s="6" t="s">
        <v>84</v>
      </c>
      <c r="J8" s="7">
        <v>1</v>
      </c>
      <c r="K8" s="7">
        <v>2</v>
      </c>
      <c r="L8" s="7">
        <v>1.01</v>
      </c>
      <c r="M8" s="7">
        <f>IF(J8=1,ROUND((F8-1)*2*0.95,2),-2)</f>
        <v>3.76</v>
      </c>
      <c r="N8" s="11">
        <f>1-((L8-1)/(F8-1))</f>
        <v>0.9949494949494949</v>
      </c>
      <c r="O8" s="7" t="str">
        <f>IF(N8&gt;=0.5,"yes","no")</f>
        <v>yes</v>
      </c>
      <c r="P8" s="7">
        <f>IF(O8="yes",(2*F8-2)-(((F8-1)/2)*2),-2)</f>
        <v>1.98</v>
      </c>
    </row>
    <row r="9" spans="1:16" s="6" customFormat="1" ht="12">
      <c r="A9" s="6" t="s">
        <v>52</v>
      </c>
      <c r="B9" s="6" t="s">
        <v>53</v>
      </c>
      <c r="C9" s="6" t="s">
        <v>54</v>
      </c>
      <c r="D9" s="10">
        <v>3.36</v>
      </c>
      <c r="E9" s="6" t="s">
        <v>92</v>
      </c>
      <c r="F9" s="7">
        <v>5.28</v>
      </c>
      <c r="G9" s="7">
        <v>4.1</v>
      </c>
      <c r="H9" s="7">
        <v>4.8</v>
      </c>
      <c r="I9" s="6" t="s">
        <v>94</v>
      </c>
      <c r="J9" s="7">
        <v>1</v>
      </c>
      <c r="K9" s="7">
        <v>3</v>
      </c>
      <c r="L9" s="7">
        <v>1.01</v>
      </c>
      <c r="M9" s="7">
        <f>IF(J9=1,ROUND((F9-1)*2*0.95,2),-2)</f>
        <v>8.13</v>
      </c>
      <c r="N9" s="11">
        <f>1-((L9-1)/(F9-1))</f>
        <v>0.9976635514018691</v>
      </c>
      <c r="O9" s="7" t="str">
        <f>IF(N9&gt;=0.5,"yes","no")</f>
        <v>yes</v>
      </c>
      <c r="P9" s="7">
        <f>IF(O9="yes",(2*F9-2)-(((F9-1)/2)*2),-2)</f>
        <v>4.28</v>
      </c>
    </row>
    <row r="10" spans="1:16" s="6" customFormat="1" ht="12">
      <c r="A10" s="6" t="s">
        <v>49</v>
      </c>
      <c r="B10" s="6" t="s">
        <v>50</v>
      </c>
      <c r="C10" s="6" t="s">
        <v>51</v>
      </c>
      <c r="D10" s="10">
        <v>0.57</v>
      </c>
      <c r="E10" s="6" t="s">
        <v>95</v>
      </c>
      <c r="F10" s="7">
        <v>3.4</v>
      </c>
      <c r="G10" s="7">
        <v>3.2</v>
      </c>
      <c r="H10" s="7">
        <v>3.37</v>
      </c>
      <c r="I10" s="6" t="s">
        <v>96</v>
      </c>
      <c r="J10" s="7">
        <v>1</v>
      </c>
      <c r="K10" s="7">
        <v>3</v>
      </c>
      <c r="L10" s="7">
        <v>1.01</v>
      </c>
      <c r="M10" s="7">
        <f>IF(J10=1,ROUND((F10-1)*2*0.95,2),-2)</f>
        <v>4.56</v>
      </c>
      <c r="N10" s="11">
        <f>1-((L10-1)/(F10-1))</f>
        <v>0.9958333333333333</v>
      </c>
      <c r="O10" s="7" t="str">
        <f>IF(N10&gt;=0.5,"yes","no")</f>
        <v>yes</v>
      </c>
      <c r="P10" s="7">
        <f>IF(O10="yes",(2*F10-2)-(((F10-1)/2)*2),-2)</f>
        <v>2.4</v>
      </c>
    </row>
    <row r="11" spans="1:16" s="6" customFormat="1" ht="24.75">
      <c r="A11" s="6" t="s">
        <v>46</v>
      </c>
      <c r="B11" s="6" t="s">
        <v>47</v>
      </c>
      <c r="C11" s="6" t="s">
        <v>48</v>
      </c>
      <c r="D11" s="10">
        <v>-2.3</v>
      </c>
      <c r="E11" s="6" t="s">
        <v>97</v>
      </c>
      <c r="F11" s="7">
        <v>7.12</v>
      </c>
      <c r="G11" s="7" t="s">
        <v>77</v>
      </c>
      <c r="H11" s="7">
        <v>9.22</v>
      </c>
      <c r="I11" s="6" t="s">
        <v>81</v>
      </c>
      <c r="J11" s="7">
        <v>2</v>
      </c>
      <c r="K11" s="7">
        <v>3</v>
      </c>
      <c r="L11" s="7">
        <v>1.37</v>
      </c>
      <c r="M11" s="7">
        <f>IF(J11=1,ROUND((F11-1)*2*0.95,2),-2)</f>
        <v>-2</v>
      </c>
      <c r="N11" s="11">
        <f>1-((L11-1)/(F11-1))</f>
        <v>0.9395424836601307</v>
      </c>
      <c r="O11" s="7" t="str">
        <f>IF(N11&gt;=0.5,"yes","no")</f>
        <v>yes</v>
      </c>
      <c r="P11" s="7">
        <f>IF(O11="yes",(2*F11-2)-(((F11-1)/2)*2),-2)</f>
        <v>6.12</v>
      </c>
    </row>
    <row r="12" spans="1:16" s="6" customFormat="1" ht="24.75">
      <c r="A12" s="6" t="s">
        <v>43</v>
      </c>
      <c r="B12" s="6" t="s">
        <v>44</v>
      </c>
      <c r="C12" s="6" t="s">
        <v>45</v>
      </c>
      <c r="D12" s="10">
        <v>0.11</v>
      </c>
      <c r="E12" s="6" t="s">
        <v>98</v>
      </c>
      <c r="F12" s="7">
        <v>2.3</v>
      </c>
      <c r="G12" s="7">
        <v>2.26</v>
      </c>
      <c r="H12" s="7">
        <v>2.52</v>
      </c>
      <c r="I12" s="6" t="s">
        <v>84</v>
      </c>
      <c r="J12" s="7">
        <v>1</v>
      </c>
      <c r="K12" s="7">
        <v>3</v>
      </c>
      <c r="L12" s="7">
        <v>1.01</v>
      </c>
      <c r="M12" s="7">
        <f>IF(J12=1,ROUND((F12-1)*2*0.95,2),-2)</f>
        <v>2.47</v>
      </c>
      <c r="N12" s="11">
        <f>1-((L12-1)/(F12-1))</f>
        <v>0.9923076923076923</v>
      </c>
      <c r="O12" s="7" t="str">
        <f>IF(N12&gt;=0.5,"yes","no")</f>
        <v>yes</v>
      </c>
      <c r="P12" s="7">
        <f>IF(O12="yes",(2*F12-2)-(((F12-1)/2)*2),-2)</f>
        <v>1.2999999999999998</v>
      </c>
    </row>
    <row r="13" spans="1:16" s="6" customFormat="1" ht="24.75">
      <c r="A13" s="6" t="s">
        <v>40</v>
      </c>
      <c r="B13" s="6" t="s">
        <v>41</v>
      </c>
      <c r="C13" s="6" t="s">
        <v>42</v>
      </c>
      <c r="D13" s="10">
        <v>0.25</v>
      </c>
      <c r="E13" s="6" t="s">
        <v>99</v>
      </c>
      <c r="F13" s="7">
        <v>3.19</v>
      </c>
      <c r="G13" s="7">
        <v>3.1</v>
      </c>
      <c r="H13" s="7">
        <v>4.7</v>
      </c>
      <c r="I13" s="6" t="s">
        <v>84</v>
      </c>
      <c r="J13" s="7">
        <v>1</v>
      </c>
      <c r="K13" s="7">
        <v>3</v>
      </c>
      <c r="L13" s="7">
        <v>1.01</v>
      </c>
      <c r="M13" s="7">
        <f>IF(J13=1,ROUND((F13-1)*2*0.95,2),-2)</f>
        <v>4.16</v>
      </c>
      <c r="N13" s="11">
        <f>1-((L13-1)/(F13-1))</f>
        <v>0.9954337899543378</v>
      </c>
      <c r="O13" s="7" t="str">
        <f>IF(N13&gt;=0.5,"yes","no")</f>
        <v>yes</v>
      </c>
      <c r="P13" s="7">
        <f>IF(O13="yes",(2*F13-2)-(((F13-1)/2)*2),-2)</f>
        <v>2.19</v>
      </c>
    </row>
    <row r="14" spans="1:16" s="6" customFormat="1" ht="24.75">
      <c r="A14" s="6" t="s">
        <v>37</v>
      </c>
      <c r="B14" s="6" t="s">
        <v>38</v>
      </c>
      <c r="C14" s="6" t="s">
        <v>39</v>
      </c>
      <c r="D14" s="10">
        <v>-0.07</v>
      </c>
      <c r="E14" s="6" t="s">
        <v>100</v>
      </c>
      <c r="F14" s="7">
        <v>4.2</v>
      </c>
      <c r="G14" s="7">
        <v>4.3</v>
      </c>
      <c r="H14" s="7">
        <v>4.08</v>
      </c>
      <c r="I14" s="6" t="s">
        <v>84</v>
      </c>
      <c r="J14" s="7">
        <v>4</v>
      </c>
      <c r="K14" s="7">
        <v>3</v>
      </c>
      <c r="L14" s="7">
        <v>2.5</v>
      </c>
      <c r="M14" s="7">
        <f>IF(J14=1,ROUND((F14-1)*2*0.95,2),-2)</f>
        <v>-2</v>
      </c>
      <c r="N14" s="11">
        <f>1-((L14-1)/(F14-1))</f>
        <v>0.53125</v>
      </c>
      <c r="O14" s="7" t="str">
        <f>IF(N14&gt;=0.5,"yes","no")</f>
        <v>yes</v>
      </c>
      <c r="P14" s="7">
        <f>IF(O14="yes",(2*F14-2)-(((F14-1)/2)*2),-2)</f>
        <v>3.2</v>
      </c>
    </row>
    <row r="15" spans="1:16" s="6" customFormat="1" ht="24.75">
      <c r="A15" s="6" t="s">
        <v>34</v>
      </c>
      <c r="B15" s="6" t="s">
        <v>35</v>
      </c>
      <c r="C15" s="6" t="s">
        <v>36</v>
      </c>
      <c r="D15" s="10">
        <v>0</v>
      </c>
      <c r="E15" s="6" t="s">
        <v>101</v>
      </c>
      <c r="F15" s="7">
        <v>7.8</v>
      </c>
      <c r="G15" s="7">
        <v>7.8</v>
      </c>
      <c r="H15" s="7">
        <v>9.55</v>
      </c>
      <c r="I15" s="6" t="s">
        <v>84</v>
      </c>
      <c r="J15" s="7">
        <v>11</v>
      </c>
      <c r="K15" s="7">
        <v>3</v>
      </c>
      <c r="L15" s="7">
        <v>4.2</v>
      </c>
      <c r="M15" s="7">
        <f>IF(J15=1,ROUND((F15-1)*2*0.95,2),-2)</f>
        <v>-2</v>
      </c>
      <c r="N15" s="11">
        <f>1-((L15-1)/(F15-1))</f>
        <v>0.5294117647058822</v>
      </c>
      <c r="O15" s="7" t="str">
        <f>IF(N15&gt;=0.5,"yes","no")</f>
        <v>yes</v>
      </c>
      <c r="P15" s="7">
        <f>IF(O15="yes",(2*F15-2)-(((F15-1)/2)*2),-2)</f>
        <v>6.8</v>
      </c>
    </row>
    <row r="16" spans="1:16" s="6" customFormat="1" ht="12">
      <c r="A16" s="6" t="s">
        <v>31</v>
      </c>
      <c r="B16" s="6" t="s">
        <v>32</v>
      </c>
      <c r="C16" s="6" t="s">
        <v>33</v>
      </c>
      <c r="D16" s="10">
        <v>1.14</v>
      </c>
      <c r="E16" s="6" t="s">
        <v>102</v>
      </c>
      <c r="F16" s="7">
        <v>4.9</v>
      </c>
      <c r="G16" s="7">
        <v>4.5</v>
      </c>
      <c r="H16" s="7">
        <v>4.3</v>
      </c>
      <c r="I16" s="6" t="s">
        <v>94</v>
      </c>
      <c r="J16" s="7">
        <v>1</v>
      </c>
      <c r="K16" s="7">
        <v>3</v>
      </c>
      <c r="L16" s="7">
        <v>1.01</v>
      </c>
      <c r="M16" s="7">
        <f>IF(J16=1,ROUND((F16-1)*2*0.95,2),-2)</f>
        <v>7.41</v>
      </c>
      <c r="N16" s="11">
        <f>1-((L16-1)/(F16-1))</f>
        <v>0.9974358974358974</v>
      </c>
      <c r="O16" s="7" t="str">
        <f>IF(N16&gt;=0.5,"yes","no")</f>
        <v>yes</v>
      </c>
      <c r="P16" s="7">
        <f>IF(O16="yes",(2*F16-2)-(((F16-1)/2)*2),-2)</f>
        <v>3.9000000000000004</v>
      </c>
    </row>
    <row r="17" spans="1:16" s="6" customFormat="1" ht="12">
      <c r="A17" s="6" t="s">
        <v>28</v>
      </c>
      <c r="B17" s="6" t="s">
        <v>29</v>
      </c>
      <c r="C17" s="6" t="s">
        <v>30</v>
      </c>
      <c r="D17" s="10">
        <v>0.34</v>
      </c>
      <c r="E17" s="6" t="s">
        <v>103</v>
      </c>
      <c r="F17" s="7">
        <v>2.38</v>
      </c>
      <c r="G17" s="7">
        <v>2.26</v>
      </c>
      <c r="H17" s="7">
        <v>1.85</v>
      </c>
      <c r="I17" s="6" t="s">
        <v>96</v>
      </c>
      <c r="J17" s="7">
        <v>1</v>
      </c>
      <c r="K17" s="7">
        <v>3</v>
      </c>
      <c r="L17" s="7">
        <v>1.01</v>
      </c>
      <c r="M17" s="7">
        <f>IF(J17=1,ROUND((F17-1)*2*0.95,2),-2)</f>
        <v>2.62</v>
      </c>
      <c r="N17" s="11">
        <f>1-((L17-1)/(F17-1))</f>
        <v>0.9927536231884058</v>
      </c>
      <c r="O17" s="7" t="str">
        <f>IF(N17&gt;=0.5,"yes","no")</f>
        <v>yes</v>
      </c>
      <c r="P17" s="7">
        <f>IF(O17="yes",(2*F17-2)-(((F17-1)/2)*2),-2)</f>
        <v>1.38</v>
      </c>
    </row>
    <row r="18" spans="1:16" s="6" customFormat="1" ht="12">
      <c r="A18" s="6" t="s">
        <v>25</v>
      </c>
      <c r="B18" s="6" t="s">
        <v>26</v>
      </c>
      <c r="C18" s="6" t="s">
        <v>27</v>
      </c>
      <c r="D18" s="10">
        <v>0</v>
      </c>
      <c r="E18" s="6" t="s">
        <v>104</v>
      </c>
      <c r="F18" s="7">
        <v>4.06</v>
      </c>
      <c r="G18" s="7">
        <v>3.85</v>
      </c>
      <c r="H18" s="7">
        <v>3.91</v>
      </c>
      <c r="I18" s="6" t="s">
        <v>94</v>
      </c>
      <c r="J18" s="7">
        <v>5</v>
      </c>
      <c r="K18" s="7">
        <v>3</v>
      </c>
      <c r="L18" s="7">
        <v>3.75</v>
      </c>
      <c r="M18" s="7">
        <f>IF(J18=1,ROUND((F18-1)*2*0.95,2),-2)</f>
        <v>-2</v>
      </c>
      <c r="N18" s="11">
        <f>1-((L18-1)/(F18-1))</f>
        <v>0.10130718954248352</v>
      </c>
      <c r="O18" s="7" t="str">
        <f>IF(N18&gt;=0.5,"yes","no")</f>
        <v>no</v>
      </c>
      <c r="P18" s="7">
        <f>IF(O18="yes",(2*F18-2)-(((F18-1)/2)*2),-2)</f>
        <v>-2</v>
      </c>
    </row>
    <row r="19" spans="1:16" s="6" customFormat="1" ht="24.75">
      <c r="A19" s="6" t="s">
        <v>22</v>
      </c>
      <c r="B19" s="6" t="s">
        <v>23</v>
      </c>
      <c r="C19" s="6" t="s">
        <v>24</v>
      </c>
      <c r="D19" s="10">
        <v>0</v>
      </c>
      <c r="E19" s="6" t="s">
        <v>105</v>
      </c>
      <c r="F19" s="7">
        <v>2.42</v>
      </c>
      <c r="G19" s="7">
        <v>2.42</v>
      </c>
      <c r="H19" s="7">
        <v>2.55</v>
      </c>
      <c r="I19" s="6" t="s">
        <v>84</v>
      </c>
      <c r="J19" s="7">
        <v>2</v>
      </c>
      <c r="K19" s="7">
        <v>3</v>
      </c>
      <c r="L19" s="7">
        <v>2.38</v>
      </c>
      <c r="M19" s="7">
        <f>IF(J19=1,ROUND((F19-1)*2*0.95,2),-2)</f>
        <v>-2</v>
      </c>
      <c r="N19" s="11">
        <f>1-((L19-1)/(F19-1))</f>
        <v>0.028169014084507116</v>
      </c>
      <c r="O19" s="7" t="str">
        <f>IF(N19&gt;=0.5,"yes","no")</f>
        <v>no</v>
      </c>
      <c r="P19" s="7">
        <f>IF(O19="yes",(2*F19-2)-(((F19-1)/2)*2),-2)</f>
        <v>-2</v>
      </c>
    </row>
    <row r="20" spans="1:16" s="6" customFormat="1" ht="12">
      <c r="A20" s="6" t="s">
        <v>19</v>
      </c>
      <c r="B20" s="6" t="s">
        <v>20</v>
      </c>
      <c r="C20" s="6" t="s">
        <v>21</v>
      </c>
      <c r="D20" s="10">
        <v>0</v>
      </c>
      <c r="E20" s="6" t="s">
        <v>106</v>
      </c>
      <c r="F20" s="7">
        <v>6.98</v>
      </c>
      <c r="G20" s="7">
        <v>6</v>
      </c>
      <c r="H20" s="7">
        <v>11</v>
      </c>
      <c r="I20" s="6" t="s">
        <v>94</v>
      </c>
      <c r="J20" s="7" t="s">
        <v>107</v>
      </c>
      <c r="K20" s="7">
        <v>3</v>
      </c>
      <c r="L20" s="7">
        <v>4.8</v>
      </c>
      <c r="M20" s="7">
        <f>IF(J20=1,ROUND((F20-1)*2*0.95,2),-2)</f>
        <v>-2</v>
      </c>
      <c r="N20" s="11">
        <f>1-((L20-1)/(F20-1))</f>
        <v>0.3645484949832777</v>
      </c>
      <c r="O20" s="7" t="str">
        <f>IF(N20&gt;=0.5,"yes","no")</f>
        <v>no</v>
      </c>
      <c r="P20" s="7">
        <f>IF(O20="yes",(2*F20-2)-(((F20-1)/2)*2),-2)</f>
        <v>-2</v>
      </c>
    </row>
    <row r="21" spans="1:16" s="6" customFormat="1" ht="24.75">
      <c r="A21" s="6" t="s">
        <v>16</v>
      </c>
      <c r="B21" s="6" t="s">
        <v>17</v>
      </c>
      <c r="C21" s="6" t="s">
        <v>18</v>
      </c>
      <c r="D21" s="10">
        <v>0</v>
      </c>
      <c r="E21" s="6" t="s">
        <v>108</v>
      </c>
      <c r="F21" s="7">
        <v>2.91</v>
      </c>
      <c r="G21" s="7">
        <v>2.92</v>
      </c>
      <c r="H21" s="7">
        <v>3.58</v>
      </c>
      <c r="I21" s="6" t="s">
        <v>84</v>
      </c>
      <c r="J21" s="7">
        <v>4</v>
      </c>
      <c r="K21" s="7">
        <v>3</v>
      </c>
      <c r="L21" s="7">
        <v>2.88</v>
      </c>
      <c r="M21" s="7">
        <f>IF(J21=1,ROUND((F21-1)*2*0.95,2),-2)</f>
        <v>-2</v>
      </c>
      <c r="N21" s="11">
        <f>1-((L21-1)/(F21-1))</f>
        <v>0.015706806282722696</v>
      </c>
      <c r="O21" s="7" t="str">
        <f>IF(N21&gt;=0.5,"yes","no")</f>
        <v>no</v>
      </c>
      <c r="P21" s="7">
        <f>IF(O21="yes",(2*F21-2)-(((F21-1)/2)*2),-2)</f>
        <v>-2</v>
      </c>
    </row>
    <row r="22" spans="1:16" s="6" customFormat="1" ht="12">
      <c r="A22" s="6" t="s">
        <v>13</v>
      </c>
      <c r="B22" s="6" t="s">
        <v>14</v>
      </c>
      <c r="C22" s="6" t="s">
        <v>15</v>
      </c>
      <c r="D22" s="10">
        <v>0</v>
      </c>
      <c r="E22" s="6" t="s">
        <v>109</v>
      </c>
      <c r="F22" s="7">
        <v>5.8</v>
      </c>
      <c r="G22" s="7">
        <v>5</v>
      </c>
      <c r="H22" s="7">
        <v>8.33</v>
      </c>
      <c r="I22" s="6" t="s">
        <v>94</v>
      </c>
      <c r="J22" s="7">
        <v>2</v>
      </c>
      <c r="K22" s="7">
        <v>3</v>
      </c>
      <c r="L22" s="7">
        <v>5.8</v>
      </c>
      <c r="M22" s="7">
        <f>IF(J22=1,ROUND((F22-1)*2*0.95,2),-2)</f>
        <v>-2</v>
      </c>
      <c r="N22" s="11">
        <f>1-((L22-1)/(F22-1))</f>
        <v>0</v>
      </c>
      <c r="O22" s="7" t="str">
        <f>IF(N22&gt;=0.5,"yes","no")</f>
        <v>no</v>
      </c>
      <c r="P22" s="7">
        <f>IF(O22="yes",(2*F22-2)-(((F22-1)/2)*2),-2)</f>
        <v>-2</v>
      </c>
    </row>
    <row r="23" spans="1:16" s="6" customFormat="1" ht="12">
      <c r="A23" s="6" t="s">
        <v>10</v>
      </c>
      <c r="B23" s="6" t="s">
        <v>11</v>
      </c>
      <c r="C23" s="6" t="s">
        <v>12</v>
      </c>
      <c r="D23" s="10">
        <v>0</v>
      </c>
      <c r="E23" s="6" t="s">
        <v>110</v>
      </c>
      <c r="F23" s="7">
        <v>4.1</v>
      </c>
      <c r="G23" s="7">
        <v>3.5</v>
      </c>
      <c r="H23" s="7">
        <v>4.1</v>
      </c>
      <c r="I23" s="6" t="s">
        <v>94</v>
      </c>
      <c r="J23" s="7">
        <v>2</v>
      </c>
      <c r="K23" s="7">
        <v>3</v>
      </c>
      <c r="L23" s="7">
        <v>1.38</v>
      </c>
      <c r="M23" s="7">
        <f>IF(J23=1,ROUND((F23-1)*2*0.95,2),-2)</f>
        <v>-2</v>
      </c>
      <c r="N23" s="11">
        <f>1-((L23-1)/(F23-1))</f>
        <v>0.8774193548387097</v>
      </c>
      <c r="O23" s="7" t="str">
        <f>IF(N23&gt;=0.5,"yes","no")</f>
        <v>yes</v>
      </c>
      <c r="P23" s="7">
        <f>IF(O23="yes",(2*F23-2)-(((F23-1)/2)*2),-2)</f>
        <v>3.0999999999999996</v>
      </c>
    </row>
    <row r="24" spans="1:16" s="6" customFormat="1" ht="12">
      <c r="A24" s="6" t="s">
        <v>7</v>
      </c>
      <c r="B24" s="6" t="s">
        <v>8</v>
      </c>
      <c r="C24" s="6" t="s">
        <v>9</v>
      </c>
      <c r="D24" s="10">
        <v>0.48</v>
      </c>
      <c r="E24" s="6" t="s">
        <v>111</v>
      </c>
      <c r="F24" s="7">
        <v>3.77</v>
      </c>
      <c r="G24" s="7">
        <v>3.6</v>
      </c>
      <c r="H24" s="7">
        <v>3.5</v>
      </c>
      <c r="I24" s="6" t="s">
        <v>96</v>
      </c>
      <c r="J24" s="7">
        <v>1</v>
      </c>
      <c r="K24" s="7">
        <v>3</v>
      </c>
      <c r="L24" s="7">
        <v>1.01</v>
      </c>
      <c r="M24" s="7">
        <f>IF(J24=1,ROUND((F24-1)*2*0.95,2),-2)</f>
        <v>5.26</v>
      </c>
      <c r="N24" s="11">
        <f>1-((L24-1)/(F24-1))</f>
        <v>0.9963898916967509</v>
      </c>
      <c r="O24" s="7" t="str">
        <f>IF(N24&gt;=0.5,"yes","no")</f>
        <v>yes</v>
      </c>
      <c r="P24" s="7">
        <f>IF(O24="yes",(2*F24-2)-(((F24-1)/2)*2),-2)</f>
        <v>2.77</v>
      </c>
    </row>
    <row r="25" spans="1:16" s="6" customFormat="1" ht="12">
      <c r="A25" s="6" t="s">
        <v>4</v>
      </c>
      <c r="B25" s="6" t="s">
        <v>5</v>
      </c>
      <c r="C25" s="6" t="s">
        <v>6</v>
      </c>
      <c r="D25" s="10">
        <v>0.35</v>
      </c>
      <c r="E25" s="6" t="s">
        <v>112</v>
      </c>
      <c r="F25" s="7">
        <v>2.7</v>
      </c>
      <c r="G25" s="7">
        <v>2.4</v>
      </c>
      <c r="H25" s="7">
        <v>1.85</v>
      </c>
      <c r="I25" s="6" t="s">
        <v>94</v>
      </c>
      <c r="J25" s="7">
        <v>4</v>
      </c>
      <c r="K25" s="7">
        <v>3</v>
      </c>
      <c r="L25" s="7">
        <v>1.38</v>
      </c>
      <c r="M25" s="7">
        <f>IF(J25=1,ROUND((F25-1)*2*0.95,2),-2)</f>
        <v>-2</v>
      </c>
      <c r="N25" s="11">
        <f>1-((L25-1)/(F25-1))</f>
        <v>0.7764705882352942</v>
      </c>
      <c r="O25" s="7" t="str">
        <f>IF(N25&gt;=0.5,"yes","no")</f>
        <v>yes</v>
      </c>
      <c r="P25" s="7">
        <f>IF(O25="yes",(2*F25-2)-(((F25-1)/2)*2),-2)</f>
        <v>1.7000000000000002</v>
      </c>
    </row>
    <row r="26" spans="1:16" s="6" customFormat="1" ht="24.75">
      <c r="A26" s="6" t="s">
        <v>115</v>
      </c>
      <c r="B26" s="6" t="s">
        <v>116</v>
      </c>
      <c r="C26" s="6" t="s">
        <v>117</v>
      </c>
      <c r="D26" s="10">
        <v>0</v>
      </c>
      <c r="E26" s="6" t="s">
        <v>118</v>
      </c>
      <c r="F26" s="7">
        <v>3.9</v>
      </c>
      <c r="G26" s="7">
        <v>3.85</v>
      </c>
      <c r="H26" s="7">
        <v>4.79</v>
      </c>
      <c r="I26" s="6" t="s">
        <v>84</v>
      </c>
      <c r="J26" s="7">
        <v>4</v>
      </c>
      <c r="K26" s="7">
        <v>3</v>
      </c>
      <c r="L26" s="7">
        <v>1.67</v>
      </c>
      <c r="M26" s="7">
        <f>IF(J26=1,ROUND((F26-1)*2*0.95,2),-2)</f>
        <v>-2</v>
      </c>
      <c r="N26" s="11">
        <f>1-((L26-1)/(F26-1))</f>
        <v>0.7689655172413793</v>
      </c>
      <c r="O26" s="7" t="str">
        <f>IF(N26&gt;=0.5,"yes","no")</f>
        <v>yes</v>
      </c>
      <c r="P26" s="7">
        <f>IF(O26="yes",(2*F26-2)-(((F26-1)/2)*2),-2)</f>
        <v>2.9</v>
      </c>
    </row>
    <row r="28" spans="3:16" s="6" customFormat="1" ht="12">
      <c r="C28" s="12" t="s">
        <v>78</v>
      </c>
      <c r="D28" s="7">
        <f>SUM(D2:D26)</f>
        <v>-5.620000000000001</v>
      </c>
      <c r="F28" s="7"/>
      <c r="G28" s="7"/>
      <c r="H28" s="7"/>
      <c r="J28" s="7"/>
      <c r="K28" s="7"/>
      <c r="L28" s="12" t="str">
        <f>C28</f>
        <v>profit</v>
      </c>
      <c r="M28" s="7">
        <f>SUM(M2:M26)</f>
        <v>7.869999999999999</v>
      </c>
      <c r="N28" s="12" t="str">
        <f>L28</f>
        <v>profit</v>
      </c>
      <c r="P28" s="7">
        <f>SUM(P2:P26)</f>
        <v>34.57000000000001</v>
      </c>
    </row>
    <row r="29" spans="3:16" s="6" customFormat="1" ht="12">
      <c r="C29" s="12" t="s">
        <v>119</v>
      </c>
      <c r="D29" s="7">
        <f>COUNT(D2:D26)</f>
        <v>25</v>
      </c>
      <c r="F29" s="7"/>
      <c r="G29" s="7"/>
      <c r="H29" s="7"/>
      <c r="J29" s="7"/>
      <c r="K29" s="7"/>
      <c r="L29" s="12" t="str">
        <f>C29</f>
        <v>trades</v>
      </c>
      <c r="M29" s="7">
        <f>COUNT(M2:M26)</f>
        <v>25</v>
      </c>
      <c r="N29" s="12" t="str">
        <f>L29</f>
        <v>trades</v>
      </c>
      <c r="O29" s="7"/>
      <c r="P29" s="7">
        <f>COUNT(P2:P26)</f>
        <v>25</v>
      </c>
    </row>
    <row r="30" spans="3:16" s="6" customFormat="1" ht="24.75">
      <c r="C30" s="12" t="s">
        <v>121</v>
      </c>
      <c r="D30" s="7">
        <f>COUNTIF(D2:D26,"&gt;0")</f>
        <v>9</v>
      </c>
      <c r="F30" s="7"/>
      <c r="G30" s="7"/>
      <c r="H30" s="7"/>
      <c r="J30" s="7"/>
      <c r="K30" s="7"/>
      <c r="L30" s="12" t="str">
        <f>C30</f>
        <v>winning trades</v>
      </c>
      <c r="M30" s="7">
        <f>COUNTIF(M2:M26,"&gt;0")</f>
        <v>9</v>
      </c>
      <c r="N30" s="12" t="str">
        <f>L30</f>
        <v>winning trades</v>
      </c>
      <c r="O30" s="7"/>
      <c r="P30" s="7">
        <f>COUNTIF(P2:P26,"&gt;0")</f>
        <v>17</v>
      </c>
    </row>
    <row r="31" spans="3:16" s="6" customFormat="1" ht="24.75">
      <c r="C31" s="12" t="s">
        <v>120</v>
      </c>
      <c r="D31" s="11">
        <f>D30/D29</f>
        <v>0.36</v>
      </c>
      <c r="F31" s="7"/>
      <c r="G31" s="7"/>
      <c r="H31" s="7"/>
      <c r="J31" s="7"/>
      <c r="K31" s="7"/>
      <c r="L31" s="12" t="str">
        <f>C31</f>
        <v>strike rate</v>
      </c>
      <c r="M31" s="11">
        <f>M30/M29</f>
        <v>0.36</v>
      </c>
      <c r="N31" s="12" t="str">
        <f>L31</f>
        <v>strike rate</v>
      </c>
      <c r="O31" s="7"/>
      <c r="P31" s="11">
        <f>P30/P29</f>
        <v>0.68</v>
      </c>
    </row>
  </sheetData>
  <sheetProtection selectLockedCells="1" selectUnlockedCells="1"/>
  <hyperlinks>
    <hyperlink ref="A8" r:id="rId1" display="https://uk.site.sports.betfair.com/reporting/bettingpandl/BettingPandLForMarket.do?marketId=124400911&amp;startDateString=2016-04-22+00%3A01&amp;endDateString=2016-04-22+19%3A00&amp;timeperiod=today&amp;sportId=7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Lucy Collins</cp:lastModifiedBy>
  <dcterms:modified xsi:type="dcterms:W3CDTF">2016-05-20T16:49:08Z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