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indows\ServiceProfiles\NetworkService\AppData\OICE_16_974FA576_32C1D314_2A37\"/>
    </mc:Choice>
  </mc:AlternateContent>
  <bookViews>
    <workbookView xWindow="480" yWindow="75" windowWidth="27795" windowHeight="12345"/>
  </bookViews>
  <sheets>
    <sheet name="complete trial" sheetId="4" r:id="rId1"/>
    <sheet name="month 3 only" sheetId="5" r:id="rId2"/>
  </sheets>
  <calcPr calcId="162912"/>
</workbook>
</file>

<file path=xl/calcChain.xml><?xml version="1.0" encoding="utf-8"?>
<calcChain xmlns="http://schemas.openxmlformats.org/spreadsheetml/2006/main">
  <c r="L99" i="4" l="1"/>
  <c r="P99" i="4"/>
  <c r="Q100" i="4"/>
  <c r="L100" i="4"/>
  <c r="P100" i="4"/>
  <c r="L101" i="4"/>
  <c r="P101" i="4"/>
  <c r="L102" i="4"/>
  <c r="O102" i="4"/>
  <c r="P102" i="4"/>
  <c r="L103" i="4"/>
  <c r="O103" i="4"/>
  <c r="P103" i="4"/>
  <c r="Q104" i="4"/>
  <c r="L104" i="4"/>
  <c r="P104" i="4"/>
  <c r="L105" i="4"/>
  <c r="O105" i="4"/>
  <c r="P105" i="4"/>
  <c r="L106" i="4"/>
  <c r="O106" i="4"/>
  <c r="P106" i="4"/>
  <c r="L107" i="4"/>
  <c r="O107" i="4"/>
  <c r="P107" i="4"/>
  <c r="L108" i="4"/>
  <c r="P108" i="4"/>
  <c r="L109" i="4"/>
  <c r="O109" i="4"/>
  <c r="P109" i="4"/>
  <c r="L110" i="4"/>
  <c r="O110" i="4"/>
  <c r="P110" i="4"/>
  <c r="L111" i="4"/>
  <c r="O111" i="4"/>
  <c r="P111" i="4"/>
  <c r="L112" i="4"/>
  <c r="O112" i="4"/>
  <c r="P112" i="4"/>
  <c r="L113" i="4"/>
  <c r="P113" i="4"/>
  <c r="L114" i="4"/>
  <c r="P114" i="4"/>
  <c r="L115" i="4"/>
  <c r="P115" i="4"/>
  <c r="L116" i="4"/>
  <c r="O116" i="4"/>
  <c r="P116" i="4"/>
  <c r="L117" i="4"/>
  <c r="O117" i="4"/>
  <c r="P117" i="4"/>
  <c r="L118" i="4"/>
  <c r="P118" i="4"/>
  <c r="L119" i="4"/>
  <c r="O119" i="4"/>
  <c r="P119" i="4"/>
  <c r="Q120" i="4"/>
  <c r="L120" i="4"/>
  <c r="O120" i="4"/>
  <c r="P120" i="4"/>
  <c r="L121" i="4"/>
  <c r="O121" i="4"/>
  <c r="P121" i="4"/>
  <c r="L122" i="4"/>
  <c r="O122" i="4"/>
  <c r="P122" i="4"/>
  <c r="L123" i="4"/>
  <c r="O123" i="4"/>
  <c r="P123" i="4"/>
  <c r="Q124" i="4"/>
  <c r="L124" i="4"/>
  <c r="O124" i="4"/>
  <c r="P124" i="4"/>
  <c r="L125" i="4"/>
  <c r="O125" i="4"/>
  <c r="P125" i="4"/>
  <c r="L126" i="4"/>
  <c r="O126" i="4"/>
  <c r="P126" i="4"/>
  <c r="Q127" i="4"/>
  <c r="L127" i="4"/>
  <c r="O127" i="4"/>
  <c r="P127" i="4"/>
  <c r="L128" i="4"/>
  <c r="O128" i="4"/>
  <c r="P128" i="4"/>
  <c r="L129" i="4"/>
  <c r="O129" i="4"/>
  <c r="P129" i="4"/>
  <c r="L130" i="4"/>
  <c r="P130" i="4"/>
  <c r="L131" i="4"/>
  <c r="O131" i="4"/>
  <c r="P131" i="4"/>
  <c r="L132" i="4"/>
  <c r="O132" i="4"/>
  <c r="P132" i="4"/>
  <c r="L133" i="4"/>
  <c r="O133" i="4"/>
  <c r="P133" i="4"/>
  <c r="L134" i="4"/>
  <c r="O134" i="4"/>
  <c r="P134" i="4"/>
  <c r="L135" i="4"/>
  <c r="O135" i="4"/>
  <c r="P135" i="4"/>
  <c r="U5" i="4"/>
  <c r="T5" i="4"/>
  <c r="Q39" i="5"/>
  <c r="O39" i="5"/>
  <c r="L39" i="5"/>
  <c r="P39" i="5"/>
  <c r="Q38" i="5"/>
  <c r="O38" i="5"/>
  <c r="L38" i="5"/>
  <c r="Q37" i="5"/>
  <c r="O37" i="5"/>
  <c r="L37" i="5"/>
  <c r="Q36" i="5"/>
  <c r="O36" i="5"/>
  <c r="L36" i="5"/>
  <c r="Q35" i="5"/>
  <c r="O35" i="5"/>
  <c r="L35" i="5"/>
  <c r="P35" i="5"/>
  <c r="Q34" i="5"/>
  <c r="L34" i="5"/>
  <c r="P34" i="5"/>
  <c r="Q33" i="5"/>
  <c r="O33" i="5"/>
  <c r="L33" i="5"/>
  <c r="Q32" i="5"/>
  <c r="O32" i="5"/>
  <c r="L32" i="5"/>
  <c r="P32" i="5"/>
  <c r="Q31" i="5"/>
  <c r="L31" i="5"/>
  <c r="O31" i="5"/>
  <c r="Q30" i="5"/>
  <c r="O30" i="5"/>
  <c r="L30" i="5"/>
  <c r="Q29" i="5"/>
  <c r="O29" i="5"/>
  <c r="L29" i="5"/>
  <c r="P29" i="5"/>
  <c r="Q28" i="5"/>
  <c r="L28" i="5"/>
  <c r="O28" i="5"/>
  <c r="Q27" i="5"/>
  <c r="O27" i="5"/>
  <c r="L27" i="5"/>
  <c r="Q26" i="5"/>
  <c r="O26" i="5"/>
  <c r="L26" i="5"/>
  <c r="Q25" i="5"/>
  <c r="O25" i="5"/>
  <c r="L25" i="5"/>
  <c r="Q24" i="5"/>
  <c r="L24" i="5"/>
  <c r="O24" i="5"/>
  <c r="P24" i="5"/>
  <c r="Q23" i="5"/>
  <c r="O23" i="5"/>
  <c r="L23" i="5"/>
  <c r="Q22" i="5"/>
  <c r="L22" i="5"/>
  <c r="P22" i="5"/>
  <c r="Q21" i="5"/>
  <c r="O21" i="5"/>
  <c r="L21" i="5"/>
  <c r="Q20" i="5"/>
  <c r="O20" i="5"/>
  <c r="L20" i="5"/>
  <c r="Q19" i="5"/>
  <c r="L19" i="5"/>
  <c r="P19" i="5"/>
  <c r="Q18" i="5"/>
  <c r="L18" i="5"/>
  <c r="P18" i="5"/>
  <c r="Q17" i="5"/>
  <c r="L17" i="5"/>
  <c r="P17" i="5"/>
  <c r="Q16" i="5"/>
  <c r="O16" i="5"/>
  <c r="L16" i="5"/>
  <c r="Q15" i="5"/>
  <c r="O15" i="5"/>
  <c r="L15" i="5"/>
  <c r="Q14" i="5"/>
  <c r="O14" i="5"/>
  <c r="L14" i="5"/>
  <c r="P14" i="5"/>
  <c r="Q13" i="5"/>
  <c r="O13" i="5"/>
  <c r="L13" i="5"/>
  <c r="Q12" i="5"/>
  <c r="L12" i="5"/>
  <c r="P12" i="5"/>
  <c r="Q11" i="5"/>
  <c r="O11" i="5"/>
  <c r="L11" i="5"/>
  <c r="P11" i="5"/>
  <c r="Q10" i="5"/>
  <c r="O10" i="5"/>
  <c r="L10" i="5"/>
  <c r="Q9" i="5"/>
  <c r="O9" i="5"/>
  <c r="L9" i="5"/>
  <c r="Q8" i="5"/>
  <c r="L8" i="5"/>
  <c r="P8" i="5"/>
  <c r="Q7" i="5"/>
  <c r="O7" i="5"/>
  <c r="L7" i="5"/>
  <c r="P7" i="5"/>
  <c r="Q6" i="5"/>
  <c r="O6" i="5"/>
  <c r="L6" i="5"/>
  <c r="Q5" i="5"/>
  <c r="L5" i="5"/>
  <c r="P5" i="5"/>
  <c r="Q4" i="5"/>
  <c r="L4" i="5"/>
  <c r="P4" i="5"/>
  <c r="Q3" i="5"/>
  <c r="L3" i="5"/>
  <c r="P3" i="5"/>
  <c r="T4" i="4"/>
  <c r="T3" i="4"/>
  <c r="Q99" i="4"/>
  <c r="Q101" i="4"/>
  <c r="Q102" i="4"/>
  <c r="Q103" i="4"/>
  <c r="Q105" i="4"/>
  <c r="Q106" i="4"/>
  <c r="Q107" i="4"/>
  <c r="Q108" i="4"/>
  <c r="Q109" i="4"/>
  <c r="Q110" i="4"/>
  <c r="Q111" i="4"/>
  <c r="Q112" i="4"/>
  <c r="Q113" i="4"/>
  <c r="Q114" i="4"/>
  <c r="Q115" i="4"/>
  <c r="Q116" i="4"/>
  <c r="Q117" i="4"/>
  <c r="Q118" i="4"/>
  <c r="Q119" i="4"/>
  <c r="Q121" i="4"/>
  <c r="Q122" i="4"/>
  <c r="Q123" i="4"/>
  <c r="Q125" i="4"/>
  <c r="Q126" i="4"/>
  <c r="Q128" i="4"/>
  <c r="Q129" i="4"/>
  <c r="Q130" i="4"/>
  <c r="Q131" i="4"/>
  <c r="Q132" i="4"/>
  <c r="Q133" i="4"/>
  <c r="Q134" i="4"/>
  <c r="Q135" i="4"/>
  <c r="P25" i="5"/>
  <c r="P38" i="5"/>
  <c r="P6" i="5"/>
  <c r="P28" i="5"/>
  <c r="U3" i="4"/>
  <c r="U4" i="4"/>
  <c r="P31" i="5"/>
  <c r="P33" i="5"/>
  <c r="P36" i="5"/>
  <c r="P15" i="5"/>
  <c r="P21" i="5"/>
  <c r="P10" i="5"/>
  <c r="P13" i="5"/>
  <c r="P20" i="5"/>
  <c r="P23" i="5"/>
  <c r="P27" i="5"/>
  <c r="P9" i="5"/>
  <c r="P16" i="5"/>
  <c r="P26" i="5"/>
  <c r="P30" i="5"/>
  <c r="P37" i="5"/>
  <c r="Q98" i="4"/>
  <c r="O98" i="4"/>
  <c r="L98" i="4"/>
  <c r="P98" i="4"/>
  <c r="Q97" i="4"/>
  <c r="O97" i="4"/>
  <c r="L97" i="4"/>
  <c r="P97" i="4"/>
  <c r="Q96" i="4"/>
  <c r="O96" i="4"/>
  <c r="L96" i="4"/>
  <c r="P96" i="4"/>
  <c r="Q95" i="4"/>
  <c r="L95" i="4"/>
  <c r="P95" i="4"/>
  <c r="Q94" i="4"/>
  <c r="O94" i="4"/>
  <c r="L94" i="4"/>
  <c r="P94" i="4"/>
  <c r="Q93" i="4"/>
  <c r="L93" i="4"/>
  <c r="P93" i="4"/>
  <c r="Q92" i="4"/>
  <c r="O92" i="4"/>
  <c r="L92" i="4"/>
  <c r="P92" i="4"/>
  <c r="Q91" i="4"/>
  <c r="O91" i="4"/>
  <c r="L91" i="4"/>
  <c r="P91" i="4"/>
  <c r="Q90" i="4"/>
  <c r="O90" i="4"/>
  <c r="L90" i="4"/>
  <c r="P90" i="4"/>
  <c r="Q89" i="4"/>
  <c r="O89" i="4"/>
  <c r="L89" i="4"/>
  <c r="P89" i="4"/>
  <c r="Q88" i="4"/>
  <c r="O88" i="4"/>
  <c r="L88" i="4"/>
  <c r="P88" i="4"/>
  <c r="Q87" i="4"/>
  <c r="O87" i="4"/>
  <c r="L87" i="4"/>
  <c r="P87" i="4"/>
  <c r="Q86" i="4"/>
  <c r="O86" i="4"/>
  <c r="L86" i="4"/>
  <c r="P86" i="4"/>
  <c r="Q85" i="4"/>
  <c r="O85" i="4"/>
  <c r="L85" i="4"/>
  <c r="P85" i="4"/>
  <c r="Q84" i="4"/>
  <c r="O84" i="4"/>
  <c r="L84" i="4"/>
  <c r="P84" i="4"/>
  <c r="Q83" i="4"/>
  <c r="O83" i="4"/>
  <c r="L83" i="4"/>
  <c r="P83" i="4"/>
  <c r="Q82" i="4"/>
  <c r="L82" i="4"/>
  <c r="O82" i="4"/>
  <c r="P82" i="4"/>
  <c r="Q81" i="4"/>
  <c r="O81" i="4"/>
  <c r="L81" i="4"/>
  <c r="P81" i="4"/>
  <c r="Q80" i="4"/>
  <c r="L80" i="4"/>
  <c r="P80" i="4"/>
  <c r="Q79" i="4"/>
  <c r="P79" i="4"/>
  <c r="Q78" i="4"/>
  <c r="P78" i="4"/>
  <c r="Q77" i="4"/>
  <c r="L77" i="4"/>
  <c r="P77" i="4"/>
  <c r="Q76" i="4"/>
  <c r="L76" i="4"/>
  <c r="P76" i="4"/>
  <c r="Q75" i="4"/>
  <c r="O75" i="4"/>
  <c r="L75" i="4"/>
  <c r="P75" i="4"/>
  <c r="Q74" i="4"/>
  <c r="O74" i="4"/>
  <c r="L74" i="4"/>
  <c r="P74" i="4"/>
  <c r="Q73" i="4"/>
  <c r="O73" i="4"/>
  <c r="L73" i="4"/>
  <c r="P73" i="4"/>
  <c r="Q72" i="4"/>
  <c r="L72" i="4"/>
  <c r="P72" i="4"/>
  <c r="Q71" i="4"/>
  <c r="O71" i="4"/>
  <c r="L71" i="4"/>
  <c r="P71" i="4"/>
  <c r="Q70" i="4"/>
  <c r="O70" i="4"/>
  <c r="L70" i="4"/>
  <c r="P70" i="4"/>
  <c r="Q69" i="4"/>
  <c r="P69" i="4"/>
  <c r="Q68" i="4"/>
  <c r="L68" i="4"/>
  <c r="O68" i="4"/>
  <c r="P68" i="4"/>
  <c r="Q67" i="4"/>
  <c r="L67" i="4"/>
  <c r="O67" i="4"/>
  <c r="P67" i="4"/>
  <c r="Q66" i="4"/>
  <c r="O66" i="4"/>
  <c r="L66" i="4"/>
  <c r="P66" i="4"/>
  <c r="Q65" i="4"/>
  <c r="O65" i="4"/>
  <c r="L65" i="4"/>
  <c r="P65" i="4"/>
  <c r="Q64" i="4"/>
  <c r="L64" i="4"/>
  <c r="P64" i="4"/>
  <c r="Q63" i="4"/>
  <c r="O63" i="4"/>
  <c r="L63" i="4"/>
  <c r="P63" i="4"/>
  <c r="Q62" i="4"/>
  <c r="O62" i="4"/>
  <c r="L62" i="4"/>
  <c r="P62" i="4"/>
  <c r="Q61" i="4"/>
  <c r="L61" i="4"/>
  <c r="O61" i="4"/>
  <c r="P61" i="4"/>
  <c r="Q60" i="4"/>
  <c r="O60" i="4"/>
  <c r="L60" i="4"/>
  <c r="P60" i="4"/>
  <c r="Q59" i="4"/>
  <c r="O59" i="4"/>
  <c r="L59" i="4"/>
  <c r="P59" i="4"/>
  <c r="Q58" i="4"/>
  <c r="O58" i="4"/>
  <c r="L58" i="4"/>
  <c r="P58" i="4"/>
  <c r="Q57" i="4"/>
  <c r="L57" i="4"/>
  <c r="P57" i="4"/>
  <c r="Q56" i="4"/>
  <c r="O56" i="4"/>
  <c r="L56" i="4"/>
  <c r="P56" i="4"/>
  <c r="Q55" i="4"/>
  <c r="O55" i="4"/>
  <c r="L55" i="4"/>
  <c r="P55" i="4"/>
  <c r="Q54" i="4"/>
  <c r="L54" i="4"/>
  <c r="P54" i="4"/>
  <c r="Q53" i="4"/>
  <c r="L53" i="4"/>
  <c r="P53" i="4"/>
  <c r="Q52" i="4"/>
  <c r="L52" i="4"/>
  <c r="O52" i="4"/>
  <c r="P52" i="4"/>
  <c r="Q51" i="4"/>
  <c r="L51" i="4"/>
  <c r="O51" i="4"/>
  <c r="P51" i="4"/>
  <c r="Q50" i="4"/>
  <c r="L50" i="4"/>
  <c r="O50" i="4"/>
  <c r="P50" i="4"/>
  <c r="Q49" i="4"/>
  <c r="L49" i="4"/>
  <c r="P49" i="4"/>
  <c r="Q48" i="4"/>
  <c r="O48" i="4"/>
  <c r="L48" i="4"/>
  <c r="P48" i="4"/>
  <c r="F48" i="4"/>
  <c r="F47" i="4"/>
  <c r="G47" i="4"/>
  <c r="H47" i="4"/>
  <c r="D47" i="4"/>
  <c r="O47" i="4"/>
  <c r="Q46" i="4"/>
  <c r="L46" i="4"/>
  <c r="P46" i="4"/>
  <c r="F46" i="4"/>
  <c r="G46" i="4"/>
  <c r="H46" i="4"/>
  <c r="Q45" i="4"/>
  <c r="O45" i="4"/>
  <c r="L45" i="4"/>
  <c r="P45" i="4"/>
  <c r="F45" i="4"/>
  <c r="G45" i="4"/>
  <c r="H45" i="4"/>
  <c r="D44" i="4"/>
  <c r="Q44" i="4"/>
  <c r="O44" i="4"/>
  <c r="L44" i="4"/>
  <c r="P44" i="4"/>
  <c r="F44" i="4"/>
  <c r="Q43" i="4"/>
  <c r="O43" i="4"/>
  <c r="L43" i="4"/>
  <c r="P43" i="4"/>
  <c r="F43" i="4"/>
  <c r="Q42" i="4"/>
  <c r="O42" i="4"/>
  <c r="L42" i="4"/>
  <c r="P42" i="4"/>
  <c r="F42" i="4"/>
  <c r="G42" i="4"/>
  <c r="H42" i="4"/>
  <c r="D41" i="4"/>
  <c r="Q41" i="4"/>
  <c r="F41" i="4"/>
  <c r="G41" i="4"/>
  <c r="H41" i="4"/>
  <c r="L41" i="4"/>
  <c r="P41" i="4"/>
  <c r="D40" i="4"/>
  <c r="Q40" i="4"/>
  <c r="F40" i="4"/>
  <c r="L40" i="4"/>
  <c r="P40" i="4"/>
  <c r="D39" i="4"/>
  <c r="Q39" i="4"/>
  <c r="O39" i="4"/>
  <c r="L39" i="4"/>
  <c r="P39" i="4"/>
  <c r="F39" i="4"/>
  <c r="D38" i="4"/>
  <c r="Q38" i="4"/>
  <c r="O38" i="4"/>
  <c r="L38" i="4"/>
  <c r="P38" i="4"/>
  <c r="F38" i="4"/>
  <c r="D37" i="4"/>
  <c r="Q37" i="4"/>
  <c r="O37" i="4"/>
  <c r="L37" i="4"/>
  <c r="P37" i="4"/>
  <c r="F37" i="4"/>
  <c r="Q36" i="4"/>
  <c r="O36" i="4"/>
  <c r="L36" i="4"/>
  <c r="P36" i="4"/>
  <c r="F36" i="4"/>
  <c r="H36" i="4"/>
  <c r="N35" i="4"/>
  <c r="Q35" i="4"/>
  <c r="O35" i="4"/>
  <c r="L35" i="4"/>
  <c r="P35" i="4"/>
  <c r="F35" i="4"/>
  <c r="G35" i="4"/>
  <c r="H35" i="4"/>
  <c r="D34" i="4"/>
  <c r="Q34" i="4"/>
  <c r="O34" i="4"/>
  <c r="F34" i="4"/>
  <c r="G34" i="4"/>
  <c r="H34" i="4"/>
  <c r="L34" i="4"/>
  <c r="D33" i="4"/>
  <c r="Q33" i="4"/>
  <c r="F33" i="4"/>
  <c r="G33" i="4"/>
  <c r="H33" i="4"/>
  <c r="L33" i="4"/>
  <c r="P33" i="4"/>
  <c r="F32" i="4"/>
  <c r="G32" i="4"/>
  <c r="H32" i="4"/>
  <c r="D32" i="4"/>
  <c r="L32" i="4"/>
  <c r="Q31" i="4"/>
  <c r="O31" i="4"/>
  <c r="L31" i="4"/>
  <c r="P31" i="4"/>
  <c r="F31" i="4"/>
  <c r="G31" i="4"/>
  <c r="H31" i="4"/>
  <c r="F30" i="4"/>
  <c r="G30" i="4"/>
  <c r="H30" i="4"/>
  <c r="D30" i="4"/>
  <c r="Q30" i="4"/>
  <c r="F29" i="4"/>
  <c r="G29" i="4"/>
  <c r="H29" i="4"/>
  <c r="D29" i="4"/>
  <c r="O29" i="4"/>
  <c r="F28" i="4"/>
  <c r="G28" i="4"/>
  <c r="H28" i="4"/>
  <c r="D28" i="4"/>
  <c r="O28" i="4"/>
  <c r="F27" i="4"/>
  <c r="G27" i="4"/>
  <c r="H27" i="4"/>
  <c r="D27" i="4"/>
  <c r="L27" i="4"/>
  <c r="P27" i="4"/>
  <c r="D26" i="4"/>
  <c r="Q26" i="4"/>
  <c r="O26" i="4"/>
  <c r="F26" i="4"/>
  <c r="G26" i="4"/>
  <c r="H26" i="4"/>
  <c r="L26" i="4"/>
  <c r="D25" i="4"/>
  <c r="Q25" i="4"/>
  <c r="O25" i="4"/>
  <c r="F25" i="4"/>
  <c r="G25" i="4"/>
  <c r="H25" i="4"/>
  <c r="L25" i="4"/>
  <c r="Q24" i="4"/>
  <c r="O24" i="4"/>
  <c r="L24" i="4"/>
  <c r="P24" i="4"/>
  <c r="F24" i="4"/>
  <c r="D23" i="4"/>
  <c r="Q23" i="4"/>
  <c r="F23" i="4"/>
  <c r="L23" i="4"/>
  <c r="P23" i="4"/>
  <c r="Q22" i="4"/>
  <c r="L22" i="4"/>
  <c r="P22" i="4"/>
  <c r="F22" i="4"/>
  <c r="G22" i="4"/>
  <c r="H22" i="4"/>
  <c r="Q21" i="4"/>
  <c r="O21" i="4"/>
  <c r="L21" i="4"/>
  <c r="P21" i="4"/>
  <c r="F21" i="4"/>
  <c r="F20" i="4"/>
  <c r="G20" i="4"/>
  <c r="H20" i="4"/>
  <c r="D20" i="4"/>
  <c r="L20" i="4"/>
  <c r="F19" i="4"/>
  <c r="H19" i="4"/>
  <c r="D19" i="4"/>
  <c r="Q19" i="4"/>
  <c r="F18" i="4"/>
  <c r="D18" i="4"/>
  <c r="L18" i="4"/>
  <c r="P18" i="4"/>
  <c r="D17" i="4"/>
  <c r="Q17" i="4"/>
  <c r="O17" i="4"/>
  <c r="F17" i="4"/>
  <c r="L17" i="4"/>
  <c r="D16" i="4"/>
  <c r="Q16" i="4"/>
  <c r="O16" i="4"/>
  <c r="F16" i="4"/>
  <c r="L16" i="4"/>
  <c r="Q15" i="4"/>
  <c r="F15" i="4"/>
  <c r="D14" i="4"/>
  <c r="L14" i="4"/>
  <c r="F14" i="4"/>
  <c r="G14" i="4"/>
  <c r="H14" i="4"/>
  <c r="Q14" i="4"/>
  <c r="F13" i="4"/>
  <c r="G13" i="4"/>
  <c r="H13" i="4"/>
  <c r="D13" i="4"/>
  <c r="L13" i="4"/>
  <c r="Q12" i="4"/>
  <c r="O12" i="4"/>
  <c r="L12" i="4"/>
  <c r="P12" i="4"/>
  <c r="F12" i="4"/>
  <c r="G12" i="4"/>
  <c r="H12" i="4"/>
  <c r="D11" i="4"/>
  <c r="Q11" i="4"/>
  <c r="O11" i="4"/>
  <c r="L11" i="4"/>
  <c r="P11" i="4"/>
  <c r="F11" i="4"/>
  <c r="G11" i="4"/>
  <c r="H11" i="4"/>
  <c r="D10" i="4"/>
  <c r="Q10" i="4"/>
  <c r="O10" i="4"/>
  <c r="L10" i="4"/>
  <c r="P10" i="4"/>
  <c r="F10" i="4"/>
  <c r="G10" i="4"/>
  <c r="H10" i="4"/>
  <c r="D9" i="4"/>
  <c r="Q9" i="4"/>
  <c r="O9" i="4"/>
  <c r="L9" i="4"/>
  <c r="P9" i="4"/>
  <c r="F9" i="4"/>
  <c r="G9" i="4"/>
  <c r="H9" i="4"/>
  <c r="D8" i="4"/>
  <c r="Q8" i="4"/>
  <c r="O8" i="4"/>
  <c r="L8" i="4"/>
  <c r="P8" i="4"/>
  <c r="F8" i="4"/>
  <c r="Q7" i="4"/>
  <c r="O7" i="4"/>
  <c r="L7" i="4"/>
  <c r="P7" i="4"/>
  <c r="F7" i="4"/>
  <c r="D6" i="4"/>
  <c r="Q6" i="4"/>
  <c r="F6" i="4"/>
  <c r="G6" i="4"/>
  <c r="H6" i="4"/>
  <c r="L6" i="4"/>
  <c r="P6" i="4"/>
  <c r="V5" i="4"/>
  <c r="F5" i="4"/>
  <c r="G5" i="4"/>
  <c r="H5" i="4"/>
  <c r="D5" i="4"/>
  <c r="Q5" i="4"/>
  <c r="V4" i="4"/>
  <c r="D4" i="4"/>
  <c r="L4" i="4"/>
  <c r="F4" i="4"/>
  <c r="G4" i="4"/>
  <c r="H4" i="4"/>
  <c r="O4" i="4"/>
  <c r="P4" i="4"/>
  <c r="V3" i="4"/>
  <c r="D3" i="4"/>
  <c r="V8" i="4"/>
  <c r="T7" i="4"/>
  <c r="F3" i="4"/>
  <c r="G3" i="4"/>
  <c r="H3" i="4"/>
  <c r="O3" i="4"/>
  <c r="T6" i="4"/>
  <c r="V6" i="4"/>
  <c r="P25" i="4"/>
  <c r="P26" i="4"/>
  <c r="P34" i="4"/>
  <c r="P16" i="4"/>
  <c r="P17" i="4"/>
  <c r="U7" i="4"/>
  <c r="U6" i="4"/>
  <c r="Q3" i="4"/>
  <c r="Q4" i="4"/>
  <c r="W4" i="4"/>
  <c r="G7" i="4"/>
  <c r="H7" i="4"/>
  <c r="V7" i="4"/>
  <c r="G8" i="4"/>
  <c r="H8" i="4"/>
  <c r="O13" i="4"/>
  <c r="P13" i="4"/>
  <c r="O14" i="4"/>
  <c r="P14" i="4"/>
  <c r="G15" i="4"/>
  <c r="H15" i="4"/>
  <c r="K15" i="4"/>
  <c r="L15" i="4"/>
  <c r="P15" i="4"/>
  <c r="G16" i="4"/>
  <c r="H16" i="4"/>
  <c r="G17" i="4"/>
  <c r="H17" i="4"/>
  <c r="G18" i="4"/>
  <c r="H18" i="4"/>
  <c r="Q18" i="4"/>
  <c r="L19" i="4"/>
  <c r="P19" i="4"/>
  <c r="O20" i="4"/>
  <c r="P20" i="4"/>
  <c r="G21" i="4"/>
  <c r="H21" i="4"/>
  <c r="G24" i="4"/>
  <c r="H24" i="4"/>
  <c r="Q27" i="4"/>
  <c r="Q28" i="4"/>
  <c r="Q29" i="4"/>
  <c r="O32" i="4"/>
  <c r="P32" i="4"/>
  <c r="Q47" i="4"/>
  <c r="L3" i="4"/>
  <c r="P3" i="4"/>
  <c r="L5" i="4"/>
  <c r="P5" i="4"/>
  <c r="L28" i="4"/>
  <c r="P28" i="4"/>
  <c r="L29" i="4"/>
  <c r="P29" i="4"/>
  <c r="L30" i="4"/>
  <c r="P30" i="4"/>
  <c r="L47" i="4"/>
  <c r="P47" i="4"/>
  <c r="Q13" i="4"/>
  <c r="Q20" i="4"/>
  <c r="G23" i="4"/>
  <c r="H23" i="4"/>
  <c r="Q32" i="4"/>
  <c r="G37" i="4"/>
  <c r="H37" i="4"/>
  <c r="G38" i="4"/>
  <c r="H38" i="4"/>
  <c r="G39" i="4"/>
  <c r="H39" i="4"/>
  <c r="G40" i="4"/>
  <c r="H40" i="4"/>
  <c r="G43" i="4"/>
  <c r="H43" i="4"/>
  <c r="G44" i="4"/>
  <c r="H44" i="4"/>
  <c r="G48" i="4"/>
  <c r="H48" i="4"/>
  <c r="W3" i="4"/>
  <c r="W5" i="4"/>
  <c r="W6" i="4"/>
  <c r="W8" i="4"/>
  <c r="W7" i="4"/>
</calcChain>
</file>

<file path=xl/sharedStrings.xml><?xml version="1.0" encoding="utf-8"?>
<sst xmlns="http://schemas.openxmlformats.org/spreadsheetml/2006/main" count="459" uniqueCount="285">
  <si>
    <t xml:space="preserve">bank </t>
  </si>
  <si>
    <t>Advised Prices</t>
  </si>
  <si>
    <t>Betfair SP Betting</t>
  </si>
  <si>
    <t>this month</t>
  </si>
  <si>
    <t>overall</t>
  </si>
  <si>
    <t>Date</t>
  </si>
  <si>
    <t>Race</t>
  </si>
  <si>
    <t>Tip</t>
  </si>
  <si>
    <t>Total Staked</t>
  </si>
  <si>
    <t>Res.</t>
  </si>
  <si>
    <t>Fractional Price</t>
  </si>
  <si>
    <t>Odds</t>
  </si>
  <si>
    <t>Profit</t>
  </si>
  <si>
    <t>Win BSP</t>
  </si>
  <si>
    <t>Win Profit</t>
  </si>
  <si>
    <t>Place BSP</t>
  </si>
  <si>
    <t>Place Profit</t>
  </si>
  <si>
    <t>overall profit</t>
  </si>
  <si>
    <t>win mkt stake</t>
  </si>
  <si>
    <t>advised prices</t>
  </si>
  <si>
    <t>BSP</t>
  </si>
  <si>
    <t>Epsom 2.10</t>
  </si>
  <si>
    <t>Long Awaited 2 points each-way @ 5/1</t>
  </si>
  <si>
    <t>6th</t>
  </si>
  <si>
    <t>profit</t>
  </si>
  <si>
    <t>Epsom 3.55</t>
  </si>
  <si>
    <t>Sennockian Star 1 point each-way @ 12/1</t>
  </si>
  <si>
    <t>10th</t>
  </si>
  <si>
    <t>no. of bets</t>
  </si>
  <si>
    <t>Sandown 2.00</t>
  </si>
  <si>
    <t>Cannock Chase 3 points win @ 9/4</t>
  </si>
  <si>
    <t>3rd</t>
  </si>
  <si>
    <t>winning bets</t>
  </si>
  <si>
    <t>Sandown 3.15</t>
  </si>
  <si>
    <t>Somersby 2 points win @ 15/2</t>
  </si>
  <si>
    <t>5th</t>
  </si>
  <si>
    <t>strike rate</t>
  </si>
  <si>
    <t>Sandown 3.50</t>
  </si>
  <si>
    <t>Just A Par 2 points each-way @ 18/1</t>
  </si>
  <si>
    <t>1st</t>
  </si>
  <si>
    <t>bank growth</t>
  </si>
  <si>
    <t>Naas 7.10</t>
  </si>
  <si>
    <t>Maarek 2 points each-way @ 5/1</t>
  </si>
  <si>
    <t>ROI</t>
  </si>
  <si>
    <t>Punchestown 5.30</t>
  </si>
  <si>
    <t>Flemenstar 1 point each-way @ 14/1</t>
  </si>
  <si>
    <t>7th</t>
  </si>
  <si>
    <t>Punchestown 7.15</t>
  </si>
  <si>
    <t>Camlann 0.5 points each-way @ 11/1</t>
  </si>
  <si>
    <t>12th</t>
  </si>
  <si>
    <t>Ballynagour 2 points each-way @ 10/1</t>
  </si>
  <si>
    <t>fell</t>
  </si>
  <si>
    <t>Ascot 3.30</t>
  </si>
  <si>
    <t>Mizzou 1 point each-way @ 13/2</t>
  </si>
  <si>
    <t>Lieutenant Colonel 1 point each-way @ 10/1</t>
  </si>
  <si>
    <t>4th</t>
  </si>
  <si>
    <t>Punchestown 4.20</t>
  </si>
  <si>
    <t>Shanahan’s Turn 2 points each-way @ 12/1</t>
  </si>
  <si>
    <t>Punchestown 7.45</t>
  </si>
  <si>
    <t>1 point Forecast: On The Fringe to beat Noble Prince @ 13.5/1</t>
  </si>
  <si>
    <t>Newmarket 2.30</t>
  </si>
  <si>
    <t>Kingsgate Native 2 points each-way @ 6/1</t>
  </si>
  <si>
    <t>Punchestown 5.00</t>
  </si>
  <si>
    <t>First Lieutenant 2 points each-way @ 14/1</t>
  </si>
  <si>
    <t>8th</t>
  </si>
  <si>
    <t>Thirsk 4.35</t>
  </si>
  <si>
    <t>Fort Bastion 1 point win @ 9/1</t>
  </si>
  <si>
    <t>11th</t>
  </si>
  <si>
    <t>2.25 Newmarket</t>
  </si>
  <si>
    <t>Fintry 4 points win @ 15/8</t>
  </si>
  <si>
    <t>3.40 Newmarket</t>
  </si>
  <si>
    <t>Jellicle Ball 2 points each-way @ 9/1</t>
  </si>
  <si>
    <t>3.10 Kempton</t>
  </si>
  <si>
    <t>Sedgemoor Express 2 points each-way @ 10/1</t>
  </si>
  <si>
    <t>Placed</t>
  </si>
  <si>
    <t>3.45 Kempton</t>
  </si>
  <si>
    <t>Urcalin 2 points win @ 9/1</t>
  </si>
  <si>
    <t>4.20 Kempton</t>
  </si>
  <si>
    <t>Belenos 2 point win @ 7/2</t>
  </si>
  <si>
    <t>3.10 Chester</t>
  </si>
  <si>
    <t>Trip To Paris 2 points each-way @ 12/1</t>
  </si>
  <si>
    <t>3.45 Chester</t>
  </si>
  <si>
    <t>Blithe Spirit 2 points each-way @ 5/1</t>
  </si>
  <si>
    <t>9th</t>
  </si>
  <si>
    <t>2.40 Chester</t>
  </si>
  <si>
    <t>1 point ew Gabriel @ 16/1</t>
  </si>
  <si>
    <t>1 point forecast Cannock Chase to beat Gabriel @ 30/1</t>
  </si>
  <si>
    <t>2nd&amp;4th</t>
  </si>
  <si>
    <t>2.10 Chester</t>
  </si>
  <si>
    <t>2 points each-way Arnold Hall @ 12/1</t>
  </si>
  <si>
    <t>2.50 Market Rasen</t>
  </si>
  <si>
    <t>2 points each-way Freckle Face @ 14/1</t>
  </si>
  <si>
    <t>2.50 Haydock</t>
  </si>
  <si>
    <t>Louis The Pious 4 points win @ 2/1</t>
  </si>
  <si>
    <t>3.25 Haydock</t>
  </si>
  <si>
    <t>War Sound 2 points each-way @ 10/1</t>
  </si>
  <si>
    <t>Lexi Boy 1 point each-way @ 20/1</t>
  </si>
  <si>
    <t>pu</t>
  </si>
  <si>
    <t>Leopardstown 3.10</t>
  </si>
  <si>
    <t>4 points win Stormfly @ 6/4</t>
  </si>
  <si>
    <t>Killarney 3.50</t>
  </si>
  <si>
    <t>1.5 points each-way Massini's Trap @ 16/1</t>
  </si>
  <si>
    <t>13th</t>
  </si>
  <si>
    <t>1.5 points each-way Waxies Dargle @ 12/1</t>
  </si>
  <si>
    <t>Towcester 7.00</t>
  </si>
  <si>
    <t>2 points each-way On Trend @ 8/1  1/5 1-2-3</t>
  </si>
  <si>
    <t>York 2.40</t>
  </si>
  <si>
    <t>Mass Rally 3 points each-way @ 10/1</t>
  </si>
  <si>
    <t>York 3.15</t>
  </si>
  <si>
    <t>Lightning Moon 3 points each-way @ 6/1</t>
  </si>
  <si>
    <t>York 3.45</t>
  </si>
  <si>
    <t>Off Art 2 points each-way @ 9/1</t>
  </si>
  <si>
    <t>2 points forecast: Brown Panther/Romsdal @ 6.42/1</t>
  </si>
  <si>
    <t>2 points forecast: Romsdal/Brown Panther @ 6.42/1</t>
  </si>
  <si>
    <t>4th&amp; 2nd</t>
  </si>
  <si>
    <t>Aintree 7.40</t>
  </si>
  <si>
    <t>2 points each-way Samingarry @ 15/2</t>
  </si>
  <si>
    <t>Aintree 8.10</t>
  </si>
  <si>
    <t>2 points each-way Urcalin @ 13/2</t>
  </si>
  <si>
    <t>Newbury 3.40</t>
  </si>
  <si>
    <t>Custom Cut 3 points each-way @ 8/1</t>
  </si>
  <si>
    <t>Newbury 4.55</t>
  </si>
  <si>
    <t>Spark Plug 3 points each-way @ 5/1</t>
  </si>
  <si>
    <t>Market Rasen 4.10</t>
  </si>
  <si>
    <t>3 points win Le Bacardy @ 5/2</t>
  </si>
  <si>
    <t>Redcar 3.50</t>
  </si>
  <si>
    <t>Innocently 1 point each-way @ 10/1</t>
  </si>
  <si>
    <t>Towcester 4.40</t>
  </si>
  <si>
    <t>Simply The West 1 point each-way @ 11/2</t>
  </si>
  <si>
    <t>Nottingham 2.00</t>
  </si>
  <si>
    <t>1 point Shanghai Glory @ 2/1</t>
  </si>
  <si>
    <t>Wetherby 16.50</t>
  </si>
  <si>
    <t>Wolf Shield 1 point each-way @ 5/1</t>
  </si>
  <si>
    <t>Curragh 2.45</t>
  </si>
  <si>
    <t>Astaire 2 point each-way @ 5/1</t>
  </si>
  <si>
    <t>Haydock 3.45</t>
  </si>
  <si>
    <t>Hot Streak 3 points each-way @ 5/1</t>
  </si>
  <si>
    <t>Cartmel 3.35</t>
  </si>
  <si>
    <t>Mason Hindmarsh 4 points win @ 11/4 </t>
  </si>
  <si>
    <t>Cartmel 4.10</t>
  </si>
  <si>
    <t>Glen Countess 2 points each-way @ 6/1</t>
  </si>
  <si>
    <t>Cartmel 2.20</t>
  </si>
  <si>
    <t>Volcanic Jack 2 points each-way @ 14/1</t>
  </si>
  <si>
    <t>Sandown 8.45</t>
  </si>
  <si>
    <t>2 points each-way Directorship @ 10/1</t>
  </si>
  <si>
    <t>Stratford 8.00</t>
  </si>
  <si>
    <t>Paint The Clouds. 1pt win @ 6/4</t>
  </si>
  <si>
    <t>Haydock 2.00</t>
  </si>
  <si>
    <t>Lady Tiana 1 point each-way @ 10/1 </t>
  </si>
  <si>
    <t>York 2.20</t>
  </si>
  <si>
    <t>Wakea 1 point each-way @ 7/1</t>
  </si>
  <si>
    <t>Chester 3.00</t>
  </si>
  <si>
    <t>Jallota 1 point each-way @ 12/1 </t>
  </si>
  <si>
    <t>Haydock 15.10</t>
  </si>
  <si>
    <t>Kingsgate Native 1 point each-way @ 11/1</t>
  </si>
  <si>
    <t>Stratford 7.55</t>
  </si>
  <si>
    <t>Dubai Prince 1 point each-way @ 8/1</t>
  </si>
  <si>
    <t>Leicester 6.00</t>
  </si>
  <si>
    <t>1 point each-way Veeraya @ 10/1 </t>
  </si>
  <si>
    <t>Windsor 7.25</t>
  </si>
  <si>
    <t>2 points win Pretend @ 11/4</t>
  </si>
  <si>
    <t>Nottingham 3.50</t>
  </si>
  <si>
    <t>2 points each-way Homage @ 4/1</t>
  </si>
  <si>
    <t>Punchestown 6.00</t>
  </si>
  <si>
    <t>1 point each way French Opera @7/1</t>
  </si>
  <si>
    <t>Epsom 2.35</t>
  </si>
  <si>
    <t>2 points each-way Sennockian Star @ 7/1</t>
  </si>
  <si>
    <t>Epsom 3.45</t>
  </si>
  <si>
    <t>2 points each-way Gratzie @ 8/1</t>
  </si>
  <si>
    <t>2 points double Set The Trend @ 7/4 and Edeymi @ 15/8</t>
  </si>
  <si>
    <t>Epsom 4.30</t>
  </si>
  <si>
    <t>Epicuris 1 point each-way @ 20/1</t>
  </si>
  <si>
    <t>Doncaster 5.10</t>
  </si>
  <si>
    <t>1 point each-way Victoire De Lyphar @ 7/1 </t>
  </si>
  <si>
    <t>Curragh 3.40</t>
  </si>
  <si>
    <t>2 points win Ainippe @ 4/1 </t>
  </si>
  <si>
    <t>Perth 4.25</t>
  </si>
  <si>
    <t>2 points each-way Runswick Royal @ 6/1 </t>
  </si>
  <si>
    <t>Perth 4.55</t>
  </si>
  <si>
    <t>2 points each-way Bowdler's Magic @ 6/1</t>
  </si>
  <si>
    <t>Pontefract 7.10</t>
  </si>
  <si>
    <t>Riptide 1 point each-way @ 10/1 </t>
  </si>
  <si>
    <t>Worcester 3.50</t>
  </si>
  <si>
    <t>Aalim 1 pointwin @ 9/2</t>
  </si>
  <si>
    <t>First Avenue 1 point win @ 15/2</t>
  </si>
  <si>
    <t>0.5 points forecast Aalim/First Avenue @ 28/1 </t>
  </si>
  <si>
    <t>0.5 points forecast First Avenue/Aalim @ 30/1</t>
  </si>
  <si>
    <t>Worcester 5.25</t>
  </si>
  <si>
    <t>2 points Karl Marx @ 7/2 </t>
  </si>
  <si>
    <t>Sandown 2.55</t>
  </si>
  <si>
    <t>Rosies Premiere 1 point each-way @ 25/1</t>
  </si>
  <si>
    <t>York 3.10</t>
  </si>
  <si>
    <t>Top Notch Tonto 2 points each-way @ 14/1</t>
  </si>
  <si>
    <t>Musselburgh 3.25</t>
  </si>
  <si>
    <t>Kingsgate Choice 1 point each-way @ 25/1</t>
  </si>
  <si>
    <t>Ascot 3.40</t>
  </si>
  <si>
    <t>Sole Power 2 points each-way @ 4/1 </t>
  </si>
  <si>
    <t>Stepper Point 1 point each-way @ 33/1 </t>
  </si>
  <si>
    <t>Ascot 5.00</t>
  </si>
  <si>
    <t>Broxbourne 1 point each-way @ 12/1 </t>
  </si>
  <si>
    <t>Rizeena 2 points each-way @ 8/1</t>
  </si>
  <si>
    <t>Ascot 4.20</t>
  </si>
  <si>
    <t>Cannock Chase 2 points each-way @ 8/1</t>
  </si>
  <si>
    <t>Spark Plug 2 points each-way @ 12/1</t>
  </si>
  <si>
    <t>Kingfisher 2 points each-way @ 10/1 </t>
  </si>
  <si>
    <t>Resonant 2 points each-way @ 25/1</t>
  </si>
  <si>
    <t>Ascot 2.30</t>
  </si>
  <si>
    <t>1 point each-way Jersey Breeze @ 16/1</t>
  </si>
  <si>
    <t>Ascot 3.05</t>
  </si>
  <si>
    <t>1 point win Ol Man River @ 7/2</t>
  </si>
  <si>
    <t>Limato 2 points each-way @ 11/2 </t>
  </si>
  <si>
    <t>Ascot 5.35</t>
  </si>
  <si>
    <t>Aloft 3 points win @ 2/1 </t>
  </si>
  <si>
    <t>Mustajeeb 2 points each-way @ 11/2</t>
  </si>
  <si>
    <t>Tropics 1 points each-way @ 12/1</t>
  </si>
  <si>
    <t>Dinkum Diamond 2 points each-way @ 28/1</t>
  </si>
  <si>
    <t>Brighton 3.00</t>
  </si>
  <si>
    <t>1 point win Extrasolar @ 6/1</t>
  </si>
  <si>
    <t>Newton Abbot 7.30</t>
  </si>
  <si>
    <t>3 points win Dubai Prince @ 9/4 </t>
  </si>
  <si>
    <t>Worcester 2.50</t>
  </si>
  <si>
    <t>2 points Fantasy King @ 6/1</t>
  </si>
  <si>
    <t>Salisbury 4.20</t>
  </si>
  <si>
    <t>Benbecula 0.5 points each-way @ 18/1</t>
  </si>
  <si>
    <t>Newmarket 4.20</t>
  </si>
  <si>
    <t>1 point each-way Kingsgate Choice @ 33/1</t>
  </si>
  <si>
    <t>Newcastle 7.45</t>
  </si>
  <si>
    <t>2 points win Northgate Lad @ 4/1 </t>
  </si>
  <si>
    <t>Newcastle 3.45</t>
  </si>
  <si>
    <t>2 points each-way Seamour @ 11/1</t>
  </si>
  <si>
    <t>Uttoxeter 3.35</t>
  </si>
  <si>
    <t>1 point each-way Benbane Head @ 16/1</t>
  </si>
  <si>
    <t>Cartmel 4.55</t>
  </si>
  <si>
    <t>2 points each-way Court Minstrel @ 6/1</t>
  </si>
  <si>
    <t>Perth 3.10</t>
  </si>
  <si>
    <t>4 points win Kilbree Kid @ 15/8</t>
  </si>
  <si>
    <t>Doncaster 3.35</t>
  </si>
  <si>
    <t>Victoire De Lyphar 2 points each-way @ 11/2</t>
  </si>
  <si>
    <t>Haydock 8.00</t>
  </si>
  <si>
    <t>Midhmaar 1 point each-way @ 17/2</t>
  </si>
  <si>
    <t>Sandown 2.35</t>
  </si>
  <si>
    <t>Ifwecan 2 points each-way @ 12/1</t>
  </si>
  <si>
    <t>Haydock 2.50</t>
  </si>
  <si>
    <t>Apterix 1 point each-way @ 9/1 </t>
  </si>
  <si>
    <t>Sandown 4.20</t>
  </si>
  <si>
    <t>Havana Beat 3 points win @ 11/4</t>
  </si>
  <si>
    <t>2 points win, Burning Thread @ 6/1</t>
  </si>
  <si>
    <t>1 point win, Elusivity @ 13/1</t>
  </si>
  <si>
    <t>Pontefract 3.40</t>
  </si>
  <si>
    <t>Barkston Ash 2 points each-way @ 10/1</t>
  </si>
  <si>
    <t>Newmarket 2.40</t>
  </si>
  <si>
    <t>3 points each-way Experto Crede @ 8/1</t>
  </si>
  <si>
    <t>Newmarket 3.15</t>
  </si>
  <si>
    <t>Gospel Choir 3 points win @ 7/2 </t>
  </si>
  <si>
    <t>York 2.55</t>
  </si>
  <si>
    <t>Aetna 2 points each-way @ 16/1 </t>
  </si>
  <si>
    <t>Amazing Maria 2 points each-way @ 9/1</t>
  </si>
  <si>
    <t>York 4.00</t>
  </si>
  <si>
    <t>Ancient Cross 2 points each-way @ 10/1</t>
  </si>
  <si>
    <t>York 1.45</t>
  </si>
  <si>
    <t>Musaddas 2 points each-way @ 13/2 </t>
  </si>
  <si>
    <t>Cotai Glory 2 points each-way @ 9/1</t>
  </si>
  <si>
    <t>Newmarket 3.10</t>
  </si>
  <si>
    <t>Rene Mathis 1 point each-way @ 25/1</t>
  </si>
  <si>
    <t>Horsted Keynes 1 point each-way @ 20/1</t>
  </si>
  <si>
    <t>York 3.25</t>
  </si>
  <si>
    <t>Fire Fighting 2 points each-way @ 12/1</t>
  </si>
  <si>
    <t>Perth 2.30</t>
  </si>
  <si>
    <t>Solway Sam 1 point each-way @ 7/1</t>
  </si>
  <si>
    <t>Killarney 8.00</t>
  </si>
  <si>
    <t>1 point each-way Liberty's Gift @ 25/1 </t>
  </si>
  <si>
    <t>Sandown 7.40</t>
  </si>
  <si>
    <t>Ifwecan 1 point each-way @ 15/2 </t>
  </si>
  <si>
    <t>Doncaster 7.35 + Doncaster 8.40</t>
  </si>
  <si>
    <t>1 point double King Torus and Nonchalant at @ 12/1</t>
  </si>
  <si>
    <t>Hamilton 7.40</t>
  </si>
  <si>
    <t>1 point each-way Colonel Mak @ 25/1 </t>
  </si>
  <si>
    <t>Market Rasen 2.55</t>
  </si>
  <si>
    <t>Buckwheat 2 points each-way @ 5/1</t>
  </si>
  <si>
    <t>Market Rasen 3.30</t>
  </si>
  <si>
    <t>Baby Mix 1 point each-way @ 11/1</t>
  </si>
  <si>
    <t>Ripon 3.55</t>
  </si>
  <si>
    <t>Chancery 2 points each-way @ 8/1 </t>
  </si>
  <si>
    <t>3.15 Stratford</t>
  </si>
  <si>
    <t>Buck Mulligan 2 points each-way @ 13/2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</si>
</sst>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£&quot;#,##0;[Red]\-&quot;£&quot;#,##0"/>
    <numFmt numFmtId="8" formatCode="&quot;£&quot;#,##0.00;[Red]\-&quot;£&quot;#,##0.00"/>
    <numFmt numFmtId="164" formatCode="dd/mm"/>
    <numFmt numFmtId="165" formatCode="0.0%"/>
    <numFmt numFmtId="166" formatCode="&quot;£&quot;#,##0.0;[Red]\-&quot;£&quot;#,##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0000"/>
      <name val="Tahoma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164" fontId="0" fillId="0" borderId="0" xfId="0" applyNumberFormat="1"/>
    <xf numFmtId="6" fontId="0" fillId="0" borderId="0" xfId="0" applyNumberFormat="1"/>
    <xf numFmtId="0" fontId="2" fillId="0" borderId="0" xfId="0" applyFont="1" applyAlignment="1"/>
    <xf numFmtId="164" fontId="2" fillId="0" borderId="0" xfId="0" applyNumberFormat="1" applyFont="1"/>
    <xf numFmtId="0" fontId="2" fillId="0" borderId="0" xfId="0" applyFont="1"/>
    <xf numFmtId="0" fontId="3" fillId="0" borderId="0" xfId="0" applyFont="1"/>
    <xf numFmtId="8" fontId="0" fillId="0" borderId="0" xfId="0" applyNumberFormat="1"/>
    <xf numFmtId="0" fontId="4" fillId="0" borderId="0" xfId="0" applyFont="1"/>
    <xf numFmtId="6" fontId="4" fillId="0" borderId="0" xfId="0" applyNumberFormat="1" applyFont="1"/>
    <xf numFmtId="165" fontId="4" fillId="0" borderId="0" xfId="1" applyNumberFormat="1" applyFont="1"/>
    <xf numFmtId="0" fontId="3" fillId="0" borderId="0" xfId="0" applyFont="1" applyAlignment="1">
      <alignment wrapText="1"/>
    </xf>
    <xf numFmtId="164" fontId="4" fillId="0" borderId="0" xfId="0" applyNumberFormat="1" applyFont="1"/>
    <xf numFmtId="0" fontId="5" fillId="0" borderId="0" xfId="0" applyFont="1"/>
    <xf numFmtId="8" fontId="4" fillId="0" borderId="0" xfId="0" applyNumberFormat="1" applyFont="1"/>
    <xf numFmtId="166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'complete trial'!$P$2</c:f>
              <c:strCache>
                <c:ptCount val="1"/>
                <c:pt idx="0">
                  <c:v>overall profit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'complete trial'!$P$3:$P$135</c:f>
              <c:numCache>
                <c:formatCode>General</c:formatCode>
                <c:ptCount val="133"/>
                <c:pt idx="0">
                  <c:v>-40</c:v>
                </c:pt>
                <c:pt idx="1">
                  <c:v>-20</c:v>
                </c:pt>
                <c:pt idx="2">
                  <c:v>-30</c:v>
                </c:pt>
                <c:pt idx="3">
                  <c:v>-40</c:v>
                </c:pt>
                <c:pt idx="4">
                  <c:v>334.4</c:v>
                </c:pt>
                <c:pt idx="5">
                  <c:v>-40</c:v>
                </c:pt>
                <c:pt idx="6">
                  <c:v>-20</c:v>
                </c:pt>
                <c:pt idx="7">
                  <c:v>-10</c:v>
                </c:pt>
                <c:pt idx="8">
                  <c:v>-20</c:v>
                </c:pt>
                <c:pt idx="9">
                  <c:v>45.884999999999998</c:v>
                </c:pt>
                <c:pt idx="10">
                  <c:v>-20</c:v>
                </c:pt>
                <c:pt idx="11">
                  <c:v>-40</c:v>
                </c:pt>
                <c:pt idx="12">
                  <c:v>64.125</c:v>
                </c:pt>
                <c:pt idx="13">
                  <c:v>-40</c:v>
                </c:pt>
                <c:pt idx="14">
                  <c:v>-40</c:v>
                </c:pt>
                <c:pt idx="15">
                  <c:v>-10</c:v>
                </c:pt>
                <c:pt idx="16">
                  <c:v>-40</c:v>
                </c:pt>
                <c:pt idx="17">
                  <c:v>-40</c:v>
                </c:pt>
                <c:pt idx="18">
                  <c:v>7.3850000000000016</c:v>
                </c:pt>
                <c:pt idx="19">
                  <c:v>133.76</c:v>
                </c:pt>
                <c:pt idx="20">
                  <c:v>-20</c:v>
                </c:pt>
                <c:pt idx="21">
                  <c:v>308.18</c:v>
                </c:pt>
                <c:pt idx="22">
                  <c:v>-40</c:v>
                </c:pt>
                <c:pt idx="23">
                  <c:v>-20</c:v>
                </c:pt>
                <c:pt idx="24">
                  <c:v>-10</c:v>
                </c:pt>
                <c:pt idx="25">
                  <c:v>-40</c:v>
                </c:pt>
                <c:pt idx="26">
                  <c:v>-40</c:v>
                </c:pt>
                <c:pt idx="27">
                  <c:v>-40</c:v>
                </c:pt>
                <c:pt idx="28">
                  <c:v>160.54999999999995</c:v>
                </c:pt>
                <c:pt idx="29">
                  <c:v>-20</c:v>
                </c:pt>
                <c:pt idx="30">
                  <c:v>-40</c:v>
                </c:pt>
                <c:pt idx="31">
                  <c:v>-30</c:v>
                </c:pt>
                <c:pt idx="32">
                  <c:v>80.15625</c:v>
                </c:pt>
                <c:pt idx="33">
                  <c:v>13.819999999999993</c:v>
                </c:pt>
                <c:pt idx="34">
                  <c:v>-60</c:v>
                </c:pt>
                <c:pt idx="35">
                  <c:v>-60</c:v>
                </c:pt>
                <c:pt idx="36">
                  <c:v>-40</c:v>
                </c:pt>
                <c:pt idx="37">
                  <c:v>-20</c:v>
                </c:pt>
                <c:pt idx="38">
                  <c:v>-20</c:v>
                </c:pt>
                <c:pt idx="39">
                  <c:v>8.120000000000001</c:v>
                </c:pt>
                <c:pt idx="40">
                  <c:v>6.2199999999999953</c:v>
                </c:pt>
                <c:pt idx="41">
                  <c:v>-60</c:v>
                </c:pt>
                <c:pt idx="42">
                  <c:v>151.04999999999998</c:v>
                </c:pt>
                <c:pt idx="43">
                  <c:v>83.79</c:v>
                </c:pt>
                <c:pt idx="44">
                  <c:v>-20</c:v>
                </c:pt>
                <c:pt idx="45">
                  <c:v>-3.160000000000001</c:v>
                </c:pt>
                <c:pt idx="46" formatCode="&quot;£&quot;#,##0.00_);[Red]\(&quot;£&quot;#,##0.00\)">
                  <c:v>21.375</c:v>
                </c:pt>
                <c:pt idx="47" formatCode="&quot;£&quot;#,##0.00_);[Red]\(&quot;£&quot;#,##0.00\)">
                  <c:v>-20</c:v>
                </c:pt>
                <c:pt idx="48" formatCode="&quot;£&quot;#,##0.00_);[Red]\(&quot;£&quot;#,##0.00\)">
                  <c:v>-40</c:v>
                </c:pt>
                <c:pt idx="49" formatCode="&quot;£&quot;#,##0.00_);[Red]\(&quot;£&quot;#,##0.00\)">
                  <c:v>-60</c:v>
                </c:pt>
                <c:pt idx="50" formatCode="&quot;£&quot;#,##0.00_);[Red]\(&quot;£&quot;#,##0.00\)">
                  <c:v>-20</c:v>
                </c:pt>
                <c:pt idx="51" formatCode="&quot;£&quot;#,##0.00_);[Red]\(&quot;£&quot;#,##0.00\)">
                  <c:v>-10</c:v>
                </c:pt>
                <c:pt idx="52" formatCode="&quot;£&quot;#,##0.00_);[Red]\(&quot;£&quot;#,##0.00\)">
                  <c:v>13.439999999999998</c:v>
                </c:pt>
                <c:pt idx="53" formatCode="&quot;£&quot;#,##0.00_);[Red]\(&quot;£&quot;#,##0.00\)">
                  <c:v>-40</c:v>
                </c:pt>
                <c:pt idx="54" formatCode="&quot;£&quot;#,##0.00_);[Red]\(&quot;£&quot;#,##0.00\)">
                  <c:v>-5</c:v>
                </c:pt>
                <c:pt idx="55" formatCode="&quot;£&quot;#,##0.00_);[Red]\(&quot;£&quot;#,##0.00\)">
                  <c:v>8.5249999999999986</c:v>
                </c:pt>
                <c:pt idx="56" formatCode="&quot;£&quot;#,##0.00_);[Red]\(&quot;£&quot;#,##0.00\)">
                  <c:v>-20</c:v>
                </c:pt>
                <c:pt idx="57" formatCode="&quot;£&quot;#,##0.00_);[Red]\(&quot;£&quot;#,##0.00\)">
                  <c:v>30.754999999999995</c:v>
                </c:pt>
                <c:pt idx="58" formatCode="&quot;£&quot;#,##0.00_);[Red]\(&quot;£&quot;#,##0.00\)">
                  <c:v>162.26</c:v>
                </c:pt>
                <c:pt idx="59" formatCode="&quot;£&quot;#,##0.00_);[Red]\(&quot;£&quot;#,##0.00\)">
                  <c:v>6.5300000000000011</c:v>
                </c:pt>
                <c:pt idx="60" formatCode="&quot;£&quot;#,##0.00_);[Red]\(&quot;£&quot;#,##0.00\)">
                  <c:v>-20</c:v>
                </c:pt>
                <c:pt idx="61" formatCode="&quot;£&quot;#,##0.00_);[Red]\(&quot;£&quot;#,##0.00\)">
                  <c:v>-10</c:v>
                </c:pt>
                <c:pt idx="62" formatCode="&quot;£&quot;#,##0.00_);[Red]\(&quot;£&quot;#,##0.00\)">
                  <c:v>-5.25</c:v>
                </c:pt>
                <c:pt idx="63" formatCode="&quot;£&quot;#,##0.00_);[Red]\(&quot;£&quot;#,##0.00\)">
                  <c:v>-20</c:v>
                </c:pt>
                <c:pt idx="64" formatCode="&quot;£&quot;#,##0.00_);[Red]\(&quot;£&quot;#,##0.00\)">
                  <c:v>-40</c:v>
                </c:pt>
                <c:pt idx="65" formatCode="&quot;£&quot;#,##0.00_);[Red]\(&quot;£&quot;#,##0.00\)">
                  <c:v>184.67999999999998</c:v>
                </c:pt>
                <c:pt idx="66" formatCode="&quot;£&quot;#,##0.00_);[Red]\(&quot;£&quot;#,##0.00\)">
                  <c:v>-20</c:v>
                </c:pt>
                <c:pt idx="67" formatCode="&quot;£&quot;#,##0.00_);[Red]\(&quot;£&quot;#,##0.00\)">
                  <c:v>-20</c:v>
                </c:pt>
                <c:pt idx="68" formatCode="&quot;£&quot;#,##0.00_);[Red]\(&quot;£&quot;#,##0.00\)">
                  <c:v>-20</c:v>
                </c:pt>
                <c:pt idx="69" formatCode="&quot;£&quot;#,##0.00_);[Red]\(&quot;£&quot;#,##0.00\)">
                  <c:v>43.89</c:v>
                </c:pt>
                <c:pt idx="70" formatCode="&quot;£&quot;#,##0.00_);[Red]\(&quot;£&quot;#,##0.00\)">
                  <c:v>1.6600000000000037</c:v>
                </c:pt>
                <c:pt idx="71" formatCode="&quot;£&quot;#,##0.00_);[Red]\(&quot;£&quot;#,##0.00\)">
                  <c:v>-40</c:v>
                </c:pt>
                <c:pt idx="72" formatCode="&quot;£&quot;#,##0.00_);[Red]\(&quot;£&quot;#,##0.00\)">
                  <c:v>-20</c:v>
                </c:pt>
                <c:pt idx="73" formatCode="&quot;£&quot;#,##0.00_);[Red]\(&quot;£&quot;#,##0.00\)">
                  <c:v>-5</c:v>
                </c:pt>
                <c:pt idx="74" formatCode="&quot;£&quot;#,##0.00_);[Red]\(&quot;£&quot;#,##0.00\)">
                  <c:v>-5</c:v>
                </c:pt>
                <c:pt idx="75" formatCode="&quot;£&quot;#,##0.00_);[Red]\(&quot;£&quot;#,##0.00\)">
                  <c:v>0</c:v>
                </c:pt>
                <c:pt idx="76" formatCode="&quot;£&quot;#,##0.00_);[Red]\(&quot;£&quot;#,##0.00\)">
                  <c:v>0</c:v>
                </c:pt>
                <c:pt idx="77" formatCode="&quot;£&quot;#,##0.00_);[Red]\(&quot;£&quot;#,##0.00\)">
                  <c:v>-10</c:v>
                </c:pt>
                <c:pt idx="78" formatCode="&quot;£&quot;#,##0.00_);[Red]\(&quot;£&quot;#,##0.00\)">
                  <c:v>-20</c:v>
                </c:pt>
                <c:pt idx="79" formatCode="&quot;£&quot;#,##0.00_);[Red]\(&quot;£&quot;#,##0.00\)">
                  <c:v>191.70999999999998</c:v>
                </c:pt>
                <c:pt idx="80" formatCode="&quot;£&quot;#,##0.00_);[Red]\(&quot;£&quot;#,##0.00\)">
                  <c:v>-20</c:v>
                </c:pt>
                <c:pt idx="81" formatCode="&quot;£&quot;#,##0.00_);[Red]\(&quot;£&quot;#,##0.00\)">
                  <c:v>-40</c:v>
                </c:pt>
                <c:pt idx="82" formatCode="&quot;£&quot;#,##0.00_);[Red]\(&quot;£&quot;#,##0.00\)">
                  <c:v>-20</c:v>
                </c:pt>
                <c:pt idx="83" formatCode="&quot;£&quot;#,##0.00_);[Red]\(&quot;£&quot;#,##0.00\)">
                  <c:v>-20</c:v>
                </c:pt>
                <c:pt idx="84" formatCode="&quot;£&quot;#,##0.00_);[Red]\(&quot;£&quot;#,##0.00\)">
                  <c:v>-7.8400000000000034</c:v>
                </c:pt>
                <c:pt idx="85" formatCode="&quot;£&quot;#,##0.00_);[Red]\(&quot;£&quot;#,##0.00\)">
                  <c:v>-40</c:v>
                </c:pt>
                <c:pt idx="86" formatCode="&quot;£&quot;#,##0.00_);[Red]\(&quot;£&quot;#,##0.00\)">
                  <c:v>-40</c:v>
                </c:pt>
                <c:pt idx="87" formatCode="&quot;£&quot;#,##0.00_);[Red]\(&quot;£&quot;#,##0.00\)">
                  <c:v>28.449999999999996</c:v>
                </c:pt>
                <c:pt idx="88" formatCode="&quot;£&quot;#,##0.00_);[Red]\(&quot;£&quot;#,##0.00\)">
                  <c:v>-40</c:v>
                </c:pt>
                <c:pt idx="89" formatCode="&quot;£&quot;#,##0.00_);[Red]\(&quot;£&quot;#,##0.00\)">
                  <c:v>-20</c:v>
                </c:pt>
                <c:pt idx="90" formatCode="&quot;£&quot;#,##0.00_);[Red]\(&quot;£&quot;#,##0.00\)">
                  <c:v>-5</c:v>
                </c:pt>
                <c:pt idx="91" formatCode="&quot;£&quot;#,##0.00_);[Red]\(&quot;£&quot;#,##0.00\)">
                  <c:v>8.5</c:v>
                </c:pt>
                <c:pt idx="92" formatCode="&quot;£&quot;#,##0.00_);[Red]\(&quot;£&quot;#,##0.00\)">
                  <c:v>76.95</c:v>
                </c:pt>
                <c:pt idx="93" formatCode="&quot;£&quot;#,##0.00_);[Red]\(&quot;£&quot;#,##0.00\)">
                  <c:v>-40</c:v>
                </c:pt>
                <c:pt idx="94" formatCode="&quot;£&quot;#,##0.00_);[Red]\(&quot;£&quot;#,##0.00\)">
                  <c:v>-20</c:v>
                </c:pt>
                <c:pt idx="95" formatCode="&quot;£&quot;#,##0.00_);[Red]\(&quot;£&quot;#,##0.00\)">
                  <c:v>-40</c:v>
                </c:pt>
                <c:pt idx="96" formatCode="&quot;£&quot;#,##0.00_);[Red]\(&quot;£&quot;#,##0.00\)">
                  <c:v>-5</c:v>
                </c:pt>
                <c:pt idx="97" formatCode="&quot;£&quot;#,##0.00_);[Red]\(&quot;£&quot;#,##0.00\)">
                  <c:v>81.795000000000002</c:v>
                </c:pt>
                <c:pt idx="98" formatCode="&quot;£&quot;#,##0.00_);[Red]\(&quot;£&quot;#,##0.00\)">
                  <c:v>-10</c:v>
                </c:pt>
                <c:pt idx="99" formatCode="&quot;£&quot;#,##0.00_);[Red]\(&quot;£&quot;#,##0.00\)">
                  <c:v>11.530000000000001</c:v>
                </c:pt>
                <c:pt idx="100" formatCode="&quot;£&quot;#,##0.00_);[Red]\(&quot;£&quot;#,##0.00\)">
                  <c:v>28.949999999999996</c:v>
                </c:pt>
                <c:pt idx="101" formatCode="&quot;£&quot;#,##0.00_);[Red]\(&quot;£&quot;#,##0.00\)">
                  <c:v>32.680000000000007</c:v>
                </c:pt>
                <c:pt idx="102" formatCode="&quot;£&quot;#,##0.00_);[Red]\(&quot;£&quot;#,##0.00\)">
                  <c:v>-40</c:v>
                </c:pt>
                <c:pt idx="103" formatCode="&quot;£&quot;#,##0.00_);[Red]\(&quot;£&quot;#,##0.00\)">
                  <c:v>-20</c:v>
                </c:pt>
                <c:pt idx="104" formatCode="&quot;£&quot;#,##0.00_);[Red]\(&quot;£&quot;#,##0.00\)">
                  <c:v>-40</c:v>
                </c:pt>
                <c:pt idx="105" formatCode="&quot;£&quot;#,##0.00_);[Red]\(&quot;£&quot;#,##0.00\)">
                  <c:v>-20</c:v>
                </c:pt>
                <c:pt idx="106" formatCode="&quot;£&quot;#,##0.00_);[Red]\(&quot;£&quot;#,##0.00\)">
                  <c:v>14.770000000000003</c:v>
                </c:pt>
                <c:pt idx="107" formatCode="&quot;£&quot;#,##0.00_);[Red]\(&quot;£&quot;#,##0.00\)">
                  <c:v>-20</c:v>
                </c:pt>
                <c:pt idx="108" formatCode="&quot;£&quot;#,##0.00_);[Red]\(&quot;£&quot;#,##0.00\)">
                  <c:v>-40</c:v>
                </c:pt>
                <c:pt idx="109" formatCode="&quot;£&quot;#,##0.00_);[Red]\(&quot;£&quot;#,##0.00\)">
                  <c:v>-20</c:v>
                </c:pt>
                <c:pt idx="110" formatCode="&quot;£&quot;#,##0.00_);[Red]\(&quot;£&quot;#,##0.00\)">
                  <c:v>-15</c:v>
                </c:pt>
                <c:pt idx="111" formatCode="&quot;£&quot;#,##0.00_);[Red]\(&quot;£&quot;#,##0.00\)">
                  <c:v>-10</c:v>
                </c:pt>
                <c:pt idx="112" formatCode="&quot;£&quot;#,##0.00_);[Red]\(&quot;£&quot;#,##0.00\)">
                  <c:v>-5</c:v>
                </c:pt>
                <c:pt idx="113" formatCode="&quot;£&quot;#,##0.00_);[Red]\(&quot;£&quot;#,##0.00\)">
                  <c:v>-40</c:v>
                </c:pt>
                <c:pt idx="114" formatCode="&quot;£&quot;#,##0.00_);[Red]\(&quot;£&quot;#,##0.00\)">
                  <c:v>-60</c:v>
                </c:pt>
                <c:pt idx="115" formatCode="&quot;£&quot;#,##0.00_);[Red]\(&quot;£&quot;#,##0.00\)">
                  <c:v>-15</c:v>
                </c:pt>
                <c:pt idx="116" formatCode="&quot;£&quot;#,##0.00_);[Red]\(&quot;£&quot;#,##0.00\)">
                  <c:v>-40</c:v>
                </c:pt>
                <c:pt idx="117" formatCode="&quot;£&quot;#,##0.00_);[Red]\(&quot;£&quot;#,##0.00\)">
                  <c:v>244.72</c:v>
                </c:pt>
                <c:pt idx="118" formatCode="&quot;£&quot;#,##0.00_);[Red]\(&quot;£&quot;#,##0.00\)">
                  <c:v>-40</c:v>
                </c:pt>
                <c:pt idx="119" formatCode="&quot;£&quot;#,##0.00_);[Red]\(&quot;£&quot;#,##0.00\)">
                  <c:v>-2.7100000000000009</c:v>
                </c:pt>
                <c:pt idx="120" formatCode="&quot;£&quot;#,##0.00_);[Red]\(&quot;£&quot;#,##0.00\)">
                  <c:v>46.5</c:v>
                </c:pt>
                <c:pt idx="121" formatCode="&quot;£&quot;#,##0.00_);[Red]\(&quot;£&quot;#,##0.00\)">
                  <c:v>279.20499999999998</c:v>
                </c:pt>
                <c:pt idx="122" formatCode="&quot;£&quot;#,##0.00_);[Red]\(&quot;£&quot;#,##0.00\)">
                  <c:v>-20</c:v>
                </c:pt>
                <c:pt idx="123" formatCode="&quot;£&quot;#,##0.00_);[Red]\(&quot;£&quot;#,##0.00\)">
                  <c:v>-40</c:v>
                </c:pt>
                <c:pt idx="124" formatCode="&quot;£&quot;#,##0.00_);[Red]\(&quot;£&quot;#,##0.00\)">
                  <c:v>43.32</c:v>
                </c:pt>
                <c:pt idx="125" formatCode="&quot;£&quot;#,##0.00_);[Red]\(&quot;£&quot;#,##0.00\)">
                  <c:v>-20</c:v>
                </c:pt>
                <c:pt idx="126" formatCode="&quot;£&quot;#,##0.00_);[Red]\(&quot;£&quot;#,##0.00\)">
                  <c:v>5.3900000000000023</c:v>
                </c:pt>
                <c:pt idx="127" formatCode="&quot;£&quot;#,##0.00_);[Red]\(&quot;£&quot;#,##0.00\)">
                  <c:v>-5</c:v>
                </c:pt>
                <c:pt idx="128" formatCode="&quot;£&quot;#,##0.00_);[Red]\(&quot;£&quot;#,##0.00\)">
                  <c:v>-20</c:v>
                </c:pt>
                <c:pt idx="129" formatCode="&quot;£&quot;#,##0.00_);[Red]\(&quot;£&quot;#,##0.00\)">
                  <c:v>-40</c:v>
                </c:pt>
                <c:pt idx="130" formatCode="&quot;£&quot;#,##0.00_);[Red]\(&quot;£&quot;#,##0.00\)">
                  <c:v>1.2100000000000009</c:v>
                </c:pt>
                <c:pt idx="131" formatCode="&quot;£&quot;#,##0.00_);[Red]\(&quot;£&quot;#,##0.00\)">
                  <c:v>-40</c:v>
                </c:pt>
                <c:pt idx="132" formatCode="&quot;£&quot;#,##0.00_);[Red]\(&quot;£&quot;#,##0.00\)">
                  <c:v>1.4699999999999953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75-4F51-A79B-59B5ED6D8E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5243592"/>
        <c:axId val="635249544"/>
      </c:lineChart>
      <c:catAx>
        <c:axId val="63524359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5249544"/>
        <c:crosses val="autoZero"/>
        <c:auto val="1"/>
        <c:lblAlgn val="ctr"/>
        <c:lblOffset val="100"/>
        <c:noMultiLvlLbl val="0"/>
      </c:catAx>
      <c:valAx>
        <c:axId val="635249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5243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57</xdr:col>
      <xdr:colOff>400050</xdr:colOff>
      <xdr:row>80</xdr:row>
      <xdr:rowOff>152400</xdr:rowOff>
    </xdr:from>
    <xdr:to>
      <xdr:col>65</xdr:col>
      <xdr:colOff>95250</xdr:colOff>
      <xdr:row>92</xdr:row>
      <xdr:rowOff>123825</xdr:rowOff>
    </xdr:to>
    <xdr:graphicFrame macro="">
      <xdr:nvGraphicFramePr>
        <xdr:cNvPr id="0" name="Chart 1">
          <a:extLst>
            <a:ext uri="{FF2B5EF4-FFF2-40B4-BE49-F238E27FC236}">
              <a16:creationId xmlns:a16="http://schemas.microsoft.com/office/drawing/2014/main" id="{36BD536B-6C6E-4197-A283-20C2072092F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5"/>
  <sheetViews>
    <sheetView tabSelected="1" workbookViewId="0">
      <pane ySplit="2" topLeftCell="A117" activePane="bottomLeft" state="frozen"/>
      <selection pane="bottomLeft" activeCell="S1" sqref="S1:W9"/>
    </sheetView>
  </sheetViews>
  <sheetFormatPr defaultRowHeight="15"/>
  <cols>
    <col min="1" max="1" width="9" style="1" customWidth="1"/>
    <col min="2" max="2" width="19.28515625" customWidth="1"/>
    <col min="3" max="3" width="68.85546875" customWidth="1"/>
    <col min="4" max="4" width="11.7109375" customWidth="1"/>
    <col min="6" max="6" width="16.28515625" hidden="1" customWidth="1"/>
    <col min="7" max="7" width="38" hidden="1" customWidth="1"/>
    <col min="8" max="8" width="6" bestFit="1" customWidth="1"/>
    <col min="10" max="10" width="2" customWidth="1"/>
    <col min="11" max="11" width="8.42578125" bestFit="1" customWidth="1"/>
    <col min="12" max="12" width="13.140625" customWidth="1"/>
    <col min="13" max="13" width="1.5703125" customWidth="1"/>
    <col min="15" max="15" width="11.140625" bestFit="1" customWidth="1"/>
    <col min="16" max="16" width="12.5703125" customWidth="1"/>
    <col min="17" max="17" width="13.42578125" hidden="1" customWidth="1"/>
    <col min="18" max="18" width="4.140625" customWidth="1"/>
    <col min="19" max="19" width="12.42578125" bestFit="1" customWidth="1"/>
    <col min="20" max="20" width="13.7109375" bestFit="1" customWidth="1"/>
    <col min="22" max="22" width="16.7109375" customWidth="1"/>
  </cols>
  <sheetData>
    <row r="1" spans="1:30">
      <c r="A1" s="1" t="s">
        <v>0</v>
      </c>
      <c r="B1" s="2">
        <v>1000</v>
      </c>
      <c r="F1" s="3" t="s">
        <v>1</v>
      </c>
      <c r="G1" s="3"/>
      <c r="H1" s="3"/>
      <c r="I1" s="3"/>
      <c r="J1" s="16"/>
      <c r="K1" s="17" t="s">
        <v>2</v>
      </c>
      <c r="L1" s="17"/>
      <c r="M1" s="17"/>
      <c r="N1" s="17"/>
      <c r="O1" s="17"/>
      <c r="P1" s="17"/>
      <c r="T1" s="8" t="s">
        <v>3</v>
      </c>
      <c r="U1" s="8"/>
      <c r="V1" s="8" t="s">
        <v>4</v>
      </c>
    </row>
    <row r="2" spans="1:30" s="5" customFormat="1">
      <c r="A2" s="4" t="s">
        <v>5</v>
      </c>
      <c r="B2" s="5" t="s">
        <v>6</v>
      </c>
      <c r="C2" s="5" t="s">
        <v>7</v>
      </c>
      <c r="D2" s="5" t="s">
        <v>8</v>
      </c>
      <c r="E2" s="5" t="s">
        <v>9</v>
      </c>
      <c r="F2" s="5" t="s">
        <v>10</v>
      </c>
      <c r="H2" s="5" t="s">
        <v>11</v>
      </c>
      <c r="I2" s="5" t="s">
        <v>12</v>
      </c>
      <c r="K2" s="5" t="s">
        <v>13</v>
      </c>
      <c r="L2" s="5" t="s">
        <v>14</v>
      </c>
      <c r="N2" s="5" t="s">
        <v>15</v>
      </c>
      <c r="O2" s="5" t="s">
        <v>16</v>
      </c>
      <c r="P2" s="5" t="s">
        <v>17</v>
      </c>
      <c r="Q2" s="5" t="s">
        <v>18</v>
      </c>
      <c r="T2" s="5" t="s">
        <v>19</v>
      </c>
      <c r="U2" s="5" t="s">
        <v>20</v>
      </c>
      <c r="V2" s="5" t="s">
        <v>19</v>
      </c>
      <c r="W2" s="5" t="s">
        <v>20</v>
      </c>
    </row>
    <row r="3" spans="1:30">
      <c r="A3" s="1">
        <v>42116</v>
      </c>
      <c r="B3" s="6" t="s">
        <v>21</v>
      </c>
      <c r="C3" s="6" t="s">
        <v>22</v>
      </c>
      <c r="D3" s="2">
        <f>(IF(I3&lt;0,-I3,0))</f>
        <v>40</v>
      </c>
      <c r="E3" t="s">
        <v>23</v>
      </c>
      <c r="F3" t="str">
        <f>RIGHT(C3,LEN(C3)-FIND("@",C3)-1)</f>
        <v>5/1</v>
      </c>
      <c r="G3">
        <f t="shared" ref="G3:G48" si="0">IF(RIGHT(F3,1)="1",1,IF(RIGHT(F3,1)="2",2,IF(RIGHT(F3,1)="3",3,IF(RIGHT(F3,1)="4",4,99))))</f>
        <v>1</v>
      </c>
      <c r="H3">
        <f>(LEFT(F3,FIND("/",F3)-1)/G3)+1</f>
        <v>6</v>
      </c>
      <c r="I3" s="7">
        <v>-40</v>
      </c>
      <c r="J3" s="7"/>
      <c r="L3" s="7">
        <f>IF(E3="1st",(K3-1)*(D3/2)*0.95,-(D3/2))</f>
        <v>-20</v>
      </c>
      <c r="M3" s="7"/>
      <c r="O3" s="7">
        <f>IF(E3="1st",(N3-1)*(D3/2)*0.95,IF(E3="Placed",(N3-1)*(D3/2)*0.95,-(D3/2)))</f>
        <v>-20</v>
      </c>
      <c r="P3">
        <f>O3+L3</f>
        <v>-40</v>
      </c>
      <c r="Q3">
        <f t="shared" ref="Q3:Q66" si="1">IF(N3&gt;0,D3/2,D3)</f>
        <v>40</v>
      </c>
      <c r="S3" s="8" t="s">
        <v>24</v>
      </c>
      <c r="T3" s="2">
        <f>SUM(I99:I135)</f>
        <v>223.5</v>
      </c>
      <c r="U3" s="2">
        <f>SUM(P99:P135)</f>
        <v>163.82999999999998</v>
      </c>
      <c r="V3" s="9">
        <f>SUM(I3:I9999)</f>
        <v>1213.1300000000001</v>
      </c>
      <c r="W3" s="9">
        <f>SUM(P3:P9999)</f>
        <v>483.74624999999986</v>
      </c>
    </row>
    <row r="4" spans="1:30">
      <c r="B4" s="6" t="s">
        <v>25</v>
      </c>
      <c r="C4" s="6" t="s">
        <v>26</v>
      </c>
      <c r="D4" s="2">
        <f>(IF(I4&lt;0,-I4,0))</f>
        <v>20</v>
      </c>
      <c r="E4" t="s">
        <v>27</v>
      </c>
      <c r="F4" t="str">
        <f t="shared" ref="F4:F48" si="2">RIGHT(C4,LEN(C4)-FIND("@",C4)-1)</f>
        <v>12/1</v>
      </c>
      <c r="G4">
        <f t="shared" si="0"/>
        <v>1</v>
      </c>
      <c r="H4">
        <f>(LEFT(F4,FIND("/",F4)-1)/G4)+1</f>
        <v>13</v>
      </c>
      <c r="I4" s="7">
        <v>-20</v>
      </c>
      <c r="J4" s="7"/>
      <c r="L4" s="7">
        <f>IF(E4="1st",(K4-1)*(D4/2)*0.95,-(D4/2))</f>
        <v>-10</v>
      </c>
      <c r="M4" s="7"/>
      <c r="O4" s="7">
        <f>IF(E4="1st",(N4-1)*(D4/2)*0.95,IF(E4="Placed",(N4-1)*(D4/2)*0.95,-(D4/2)))</f>
        <v>-10</v>
      </c>
      <c r="P4">
        <f t="shared" ref="P4:P48" si="3">O4+L4</f>
        <v>-20</v>
      </c>
      <c r="Q4">
        <f t="shared" si="1"/>
        <v>20</v>
      </c>
      <c r="S4" s="8" t="s">
        <v>28</v>
      </c>
      <c r="T4">
        <f>COUNT(I99:I135)</f>
        <v>37</v>
      </c>
      <c r="U4">
        <f>COUNT(P99:P135)</f>
        <v>37</v>
      </c>
      <c r="V4" s="8">
        <f>COUNT(I3:I9999)</f>
        <v>133</v>
      </c>
      <c r="W4" s="8">
        <f>V4</f>
        <v>133</v>
      </c>
    </row>
    <row r="5" spans="1:30">
      <c r="A5" s="1">
        <v>42118</v>
      </c>
      <c r="B5" s="6" t="s">
        <v>29</v>
      </c>
      <c r="C5" s="6" t="s">
        <v>30</v>
      </c>
      <c r="D5" s="2">
        <f>(IF(I5&lt;0,-I5,0))</f>
        <v>30</v>
      </c>
      <c r="E5" t="s">
        <v>31</v>
      </c>
      <c r="F5" t="str">
        <f t="shared" si="2"/>
        <v>9/4</v>
      </c>
      <c r="G5">
        <f t="shared" si="0"/>
        <v>4</v>
      </c>
      <c r="H5">
        <f>(LEFT(F5,FIND("/",F5)-1)/G5)+1</f>
        <v>3.25</v>
      </c>
      <c r="I5" s="7">
        <v>-30</v>
      </c>
      <c r="J5" s="7"/>
      <c r="L5" s="7">
        <f>IF(E5="1st",(K5-1)*(D5)*0.95,-(D5))</f>
        <v>-30</v>
      </c>
      <c r="M5" s="7"/>
      <c r="O5" s="7"/>
      <c r="P5">
        <f t="shared" si="3"/>
        <v>-30</v>
      </c>
      <c r="Q5">
        <f t="shared" si="1"/>
        <v>30</v>
      </c>
      <c r="S5" s="8" t="s">
        <v>32</v>
      </c>
      <c r="T5">
        <f>COUNTIF(I99:I135,"&gt;1")</f>
        <v>13</v>
      </c>
      <c r="U5">
        <f>COUNTIF(P99:P135,"&gt;0")</f>
        <v>12</v>
      </c>
      <c r="V5" s="8">
        <f>COUNTIF(I3:I9999,"&gt;1")</f>
        <v>40</v>
      </c>
      <c r="W5" s="8">
        <f>COUNTIF(P3:P9999,"&gt;0")</f>
        <v>38</v>
      </c>
    </row>
    <row r="6" spans="1:30">
      <c r="A6" s="1">
        <v>42119</v>
      </c>
      <c r="B6" s="6" t="s">
        <v>33</v>
      </c>
      <c r="C6" s="6" t="s">
        <v>34</v>
      </c>
      <c r="D6" s="2">
        <f>(IF(I6&lt;0,-I6,0))</f>
        <v>40</v>
      </c>
      <c r="E6" t="s">
        <v>35</v>
      </c>
      <c r="F6" t="str">
        <f t="shared" si="2"/>
        <v>15/2</v>
      </c>
      <c r="G6">
        <f t="shared" si="0"/>
        <v>2</v>
      </c>
      <c r="H6">
        <f t="shared" ref="H6:H48" si="4">(LEFT(F6,FIND("/",F6)-1)/G6)+1</f>
        <v>8.5</v>
      </c>
      <c r="I6" s="7">
        <v>-40</v>
      </c>
      <c r="J6" s="7"/>
      <c r="L6" s="7">
        <f>IF(E6="1st",(K6-1)*(D6)*0.95,-(D6))</f>
        <v>-40</v>
      </c>
      <c r="M6" s="7"/>
      <c r="O6" s="7"/>
      <c r="P6">
        <f t="shared" si="3"/>
        <v>-40</v>
      </c>
      <c r="Q6">
        <f t="shared" si="1"/>
        <v>40</v>
      </c>
      <c r="S6" s="8" t="s">
        <v>36</v>
      </c>
      <c r="T6" s="10">
        <f>T5/T4</f>
        <v>0.35135135135135137</v>
      </c>
      <c r="U6" s="10">
        <f>U5/U4</f>
        <v>0.32432432432432434</v>
      </c>
      <c r="V6" s="10">
        <f>V5/V4</f>
        <v>0.3007518796992481</v>
      </c>
      <c r="W6" s="10">
        <f>W5/W4</f>
        <v>0.2857142857142857</v>
      </c>
    </row>
    <row r="7" spans="1:30">
      <c r="B7" s="6" t="s">
        <v>37</v>
      </c>
      <c r="C7" s="6" t="s">
        <v>38</v>
      </c>
      <c r="D7" s="2">
        <v>40</v>
      </c>
      <c r="E7" t="s">
        <v>39</v>
      </c>
      <c r="F7" t="str">
        <f t="shared" si="2"/>
        <v>18/1</v>
      </c>
      <c r="G7">
        <f t="shared" si="0"/>
        <v>1</v>
      </c>
      <c r="H7">
        <f t="shared" si="4"/>
        <v>19</v>
      </c>
      <c r="I7" s="7">
        <v>450</v>
      </c>
      <c r="J7" s="7"/>
      <c r="K7">
        <v>15.35</v>
      </c>
      <c r="L7" s="7">
        <f t="shared" ref="L7:L17" si="5">IF(E7="1st",(K7-1)*(D7/2)*0.95,-(D7/2))</f>
        <v>272.64999999999998</v>
      </c>
      <c r="M7" s="7"/>
      <c r="N7">
        <v>4.25</v>
      </c>
      <c r="O7" s="7">
        <f t="shared" ref="O7:O14" si="6">IF(E7="1st",(N7-1)*(D7/2)*0.95,IF(E7="Placed",(N7-1)*(D7/2)*0.95,-(D7/2)))</f>
        <v>61.75</v>
      </c>
      <c r="P7">
        <f t="shared" si="3"/>
        <v>334.4</v>
      </c>
      <c r="Q7">
        <f t="shared" si="1"/>
        <v>20</v>
      </c>
      <c r="S7" s="8" t="s">
        <v>40</v>
      </c>
      <c r="T7" s="10">
        <f>((T3+$B$1)/$B$1)-1</f>
        <v>0.22350000000000003</v>
      </c>
      <c r="U7" s="10">
        <f>((U3+$B$1)/$B$1)-1</f>
        <v>0.16382999999999992</v>
      </c>
      <c r="V7" s="10">
        <f>((V3+$B$1)/$B$1)-1</f>
        <v>1.21313</v>
      </c>
      <c r="W7" s="10">
        <f>((W3+$B$1)/$B$1)-1</f>
        <v>0.48374624999999982</v>
      </c>
    </row>
    <row r="8" spans="1:30">
      <c r="A8" s="1">
        <v>42121</v>
      </c>
      <c r="B8" s="6" t="s">
        <v>41</v>
      </c>
      <c r="C8" s="6" t="s">
        <v>42</v>
      </c>
      <c r="D8" s="2">
        <f>(IF(I8&lt;0,-I8,0))</f>
        <v>40</v>
      </c>
      <c r="E8" t="s">
        <v>31</v>
      </c>
      <c r="F8" t="str">
        <f t="shared" si="2"/>
        <v>5/1</v>
      </c>
      <c r="G8">
        <f t="shared" si="0"/>
        <v>1</v>
      </c>
      <c r="H8">
        <f t="shared" si="4"/>
        <v>6</v>
      </c>
      <c r="I8" s="7">
        <v>-40</v>
      </c>
      <c r="J8" s="7"/>
      <c r="L8" s="7">
        <f t="shared" si="5"/>
        <v>-20</v>
      </c>
      <c r="M8" s="7"/>
      <c r="O8" s="7">
        <f t="shared" si="6"/>
        <v>-20</v>
      </c>
      <c r="P8">
        <f t="shared" si="3"/>
        <v>-40</v>
      </c>
      <c r="Q8">
        <f t="shared" si="1"/>
        <v>40</v>
      </c>
      <c r="S8" s="8" t="s">
        <v>43</v>
      </c>
      <c r="V8" s="10">
        <f>V3/SUM(D3:D9999)</f>
        <v>0.31026342710997445</v>
      </c>
      <c r="W8" s="10">
        <f>W3/SUM(D3:D9999)</f>
        <v>0.12372026854219945</v>
      </c>
    </row>
    <row r="9" spans="1:30">
      <c r="A9" s="1">
        <v>42122</v>
      </c>
      <c r="B9" s="6" t="s">
        <v>44</v>
      </c>
      <c r="C9" s="6" t="s">
        <v>45</v>
      </c>
      <c r="D9" s="2">
        <f>(IF(I9&lt;0,-I9,0))</f>
        <v>20</v>
      </c>
      <c r="E9" t="s">
        <v>46</v>
      </c>
      <c r="F9" t="str">
        <f t="shared" si="2"/>
        <v>14/1</v>
      </c>
      <c r="G9">
        <f t="shared" si="0"/>
        <v>1</v>
      </c>
      <c r="H9">
        <f t="shared" si="4"/>
        <v>15</v>
      </c>
      <c r="I9" s="7">
        <v>-20</v>
      </c>
      <c r="J9" s="7"/>
      <c r="L9" s="7">
        <f t="shared" si="5"/>
        <v>-10</v>
      </c>
      <c r="M9" s="7"/>
      <c r="O9" s="7">
        <f t="shared" si="6"/>
        <v>-10</v>
      </c>
      <c r="P9">
        <f t="shared" si="3"/>
        <v>-20</v>
      </c>
      <c r="Q9">
        <f t="shared" si="1"/>
        <v>20</v>
      </c>
    </row>
    <row r="10" spans="1:30">
      <c r="B10" s="6" t="s">
        <v>47</v>
      </c>
      <c r="C10" s="6" t="s">
        <v>48</v>
      </c>
      <c r="D10" s="2">
        <f>(IF(I10&lt;0,-I10,0))</f>
        <v>10</v>
      </c>
      <c r="E10" t="s">
        <v>49</v>
      </c>
      <c r="F10" t="str">
        <f t="shared" si="2"/>
        <v>11/1</v>
      </c>
      <c r="G10">
        <f t="shared" si="0"/>
        <v>1</v>
      </c>
      <c r="H10">
        <f t="shared" si="4"/>
        <v>12</v>
      </c>
      <c r="I10" s="7">
        <v>-10</v>
      </c>
      <c r="J10" s="7"/>
      <c r="L10" s="7">
        <f t="shared" si="5"/>
        <v>-5</v>
      </c>
      <c r="M10" s="7"/>
      <c r="O10" s="7">
        <f t="shared" si="6"/>
        <v>-5</v>
      </c>
      <c r="P10">
        <f t="shared" si="3"/>
        <v>-10</v>
      </c>
      <c r="Q10">
        <f t="shared" si="1"/>
        <v>10</v>
      </c>
    </row>
    <row r="11" spans="1:30">
      <c r="A11" s="1">
        <v>42123</v>
      </c>
      <c r="B11" s="6" t="s">
        <v>44</v>
      </c>
      <c r="C11" s="6" t="s">
        <v>50</v>
      </c>
      <c r="D11" s="2">
        <f>(IF(I11&lt;0,-I11,0))</f>
        <v>20</v>
      </c>
      <c r="E11" t="s">
        <v>51</v>
      </c>
      <c r="F11" t="str">
        <f t="shared" si="2"/>
        <v>10/1</v>
      </c>
      <c r="G11">
        <f t="shared" si="0"/>
        <v>1</v>
      </c>
      <c r="H11">
        <f t="shared" si="4"/>
        <v>11</v>
      </c>
      <c r="I11" s="7">
        <v>-20</v>
      </c>
      <c r="J11" s="7"/>
      <c r="L11" s="7">
        <f t="shared" si="5"/>
        <v>-10</v>
      </c>
      <c r="M11" s="7"/>
      <c r="O11" s="7">
        <f t="shared" si="6"/>
        <v>-10</v>
      </c>
      <c r="P11">
        <f t="shared" si="3"/>
        <v>-20</v>
      </c>
      <c r="Q11">
        <f t="shared" si="1"/>
        <v>20</v>
      </c>
      <c r="W11" s="2"/>
      <c r="Z11" s="2"/>
      <c r="AC11" s="2"/>
    </row>
    <row r="12" spans="1:30">
      <c r="B12" s="6" t="s">
        <v>52</v>
      </c>
      <c r="C12" s="6" t="s">
        <v>53</v>
      </c>
      <c r="D12" s="2">
        <v>20</v>
      </c>
      <c r="E12" t="s">
        <v>39</v>
      </c>
      <c r="F12" t="str">
        <f t="shared" si="2"/>
        <v>13/2</v>
      </c>
      <c r="G12">
        <f t="shared" si="0"/>
        <v>2</v>
      </c>
      <c r="H12">
        <f t="shared" si="4"/>
        <v>7.5</v>
      </c>
      <c r="I12" s="7">
        <v>78</v>
      </c>
      <c r="J12" s="7"/>
      <c r="K12">
        <v>4.96</v>
      </c>
      <c r="L12" s="7">
        <f t="shared" si="5"/>
        <v>37.619999999999997</v>
      </c>
      <c r="M12" s="7"/>
      <c r="N12">
        <v>1.87</v>
      </c>
      <c r="O12" s="7">
        <f t="shared" si="6"/>
        <v>8.2650000000000006</v>
      </c>
      <c r="P12">
        <f t="shared" si="3"/>
        <v>45.884999999999998</v>
      </c>
      <c r="Q12">
        <f t="shared" si="1"/>
        <v>10</v>
      </c>
      <c r="W12" s="2"/>
      <c r="Z12" s="2"/>
      <c r="AC12" s="2"/>
      <c r="AD12" s="2"/>
    </row>
    <row r="13" spans="1:30">
      <c r="A13" s="1">
        <v>42124</v>
      </c>
      <c r="B13" s="6" t="s">
        <v>44</v>
      </c>
      <c r="C13" s="6" t="s">
        <v>54</v>
      </c>
      <c r="D13" s="2">
        <f>(IF(I13&lt;0,-I13,0))</f>
        <v>20</v>
      </c>
      <c r="E13" t="s">
        <v>55</v>
      </c>
      <c r="F13" t="str">
        <f t="shared" si="2"/>
        <v>10/1</v>
      </c>
      <c r="G13">
        <f t="shared" si="0"/>
        <v>1</v>
      </c>
      <c r="H13">
        <f t="shared" si="4"/>
        <v>11</v>
      </c>
      <c r="I13" s="7">
        <v>-20</v>
      </c>
      <c r="J13" s="7"/>
      <c r="L13" s="7">
        <f t="shared" si="5"/>
        <v>-10</v>
      </c>
      <c r="M13" s="7"/>
      <c r="O13" s="7">
        <f t="shared" si="6"/>
        <v>-10</v>
      </c>
      <c r="P13">
        <f t="shared" si="3"/>
        <v>-20</v>
      </c>
      <c r="Q13">
        <f t="shared" si="1"/>
        <v>20</v>
      </c>
    </row>
    <row r="14" spans="1:30">
      <c r="A14" s="1">
        <v>42125</v>
      </c>
      <c r="B14" s="6" t="s">
        <v>56</v>
      </c>
      <c r="C14" s="6" t="s">
        <v>57</v>
      </c>
      <c r="D14" s="2">
        <f>(IF(I14&lt;0,-I14,0))</f>
        <v>40</v>
      </c>
      <c r="E14" t="s">
        <v>51</v>
      </c>
      <c r="F14" t="str">
        <f t="shared" si="2"/>
        <v>12/1</v>
      </c>
      <c r="G14">
        <f t="shared" si="0"/>
        <v>1</v>
      </c>
      <c r="H14">
        <f t="shared" si="4"/>
        <v>13</v>
      </c>
      <c r="I14" s="7">
        <v>-40</v>
      </c>
      <c r="J14" s="7"/>
      <c r="L14" s="7">
        <f t="shared" si="5"/>
        <v>-20</v>
      </c>
      <c r="M14" s="7"/>
      <c r="O14" s="7">
        <f t="shared" si="6"/>
        <v>-20</v>
      </c>
      <c r="P14">
        <f t="shared" si="3"/>
        <v>-40</v>
      </c>
      <c r="Q14">
        <f t="shared" si="1"/>
        <v>40</v>
      </c>
    </row>
    <row r="15" spans="1:30">
      <c r="B15" s="6" t="s">
        <v>58</v>
      </c>
      <c r="C15" s="6" t="s">
        <v>59</v>
      </c>
      <c r="D15" s="2">
        <v>10</v>
      </c>
      <c r="E15" t="s">
        <v>39</v>
      </c>
      <c r="F15" t="str">
        <f t="shared" si="2"/>
        <v>13.5/1</v>
      </c>
      <c r="G15">
        <f t="shared" si="0"/>
        <v>1</v>
      </c>
      <c r="H15">
        <f t="shared" si="4"/>
        <v>14.5</v>
      </c>
      <c r="I15" s="7">
        <v>135</v>
      </c>
      <c r="J15" s="7"/>
      <c r="K15">
        <f>H15</f>
        <v>14.5</v>
      </c>
      <c r="L15" s="7">
        <f t="shared" si="5"/>
        <v>64.125</v>
      </c>
      <c r="M15" s="7"/>
      <c r="O15" s="7"/>
      <c r="P15">
        <f t="shared" si="3"/>
        <v>64.125</v>
      </c>
      <c r="Q15">
        <f t="shared" si="1"/>
        <v>10</v>
      </c>
    </row>
    <row r="16" spans="1:30">
      <c r="A16" s="1">
        <v>42126</v>
      </c>
      <c r="B16" s="6" t="s">
        <v>60</v>
      </c>
      <c r="C16" s="6" t="s">
        <v>61</v>
      </c>
      <c r="D16" s="2">
        <f>(IF(I16&lt;0,-I16,0))</f>
        <v>40</v>
      </c>
      <c r="E16" t="s">
        <v>31</v>
      </c>
      <c r="F16" t="str">
        <f t="shared" si="2"/>
        <v>6/1</v>
      </c>
      <c r="G16">
        <f t="shared" si="0"/>
        <v>1</v>
      </c>
      <c r="H16">
        <f t="shared" si="4"/>
        <v>7</v>
      </c>
      <c r="I16" s="7">
        <v>-40</v>
      </c>
      <c r="J16" s="7"/>
      <c r="L16" s="7">
        <f t="shared" si="5"/>
        <v>-20</v>
      </c>
      <c r="M16" s="7"/>
      <c r="O16" s="7">
        <f>IF(E16="1st",(N16-1)*(D16/2)*0.95,IF(E16="Placed",(N16-1)*(D16/2)*0.95,-(D16/2)))</f>
        <v>-20</v>
      </c>
      <c r="P16">
        <f t="shared" si="3"/>
        <v>-40</v>
      </c>
      <c r="Q16">
        <f t="shared" si="1"/>
        <v>40</v>
      </c>
    </row>
    <row r="17" spans="1:17">
      <c r="B17" s="6" t="s">
        <v>62</v>
      </c>
      <c r="C17" s="6" t="s">
        <v>63</v>
      </c>
      <c r="D17" s="2">
        <f>(IF(I17&lt;0,-I17,0))</f>
        <v>40</v>
      </c>
      <c r="E17" t="s">
        <v>64</v>
      </c>
      <c r="F17" t="str">
        <f t="shared" si="2"/>
        <v>14/1</v>
      </c>
      <c r="G17">
        <f t="shared" si="0"/>
        <v>1</v>
      </c>
      <c r="H17">
        <f t="shared" si="4"/>
        <v>15</v>
      </c>
      <c r="I17" s="7">
        <v>-40</v>
      </c>
      <c r="J17" s="7"/>
      <c r="L17" s="7">
        <f t="shared" si="5"/>
        <v>-20</v>
      </c>
      <c r="M17" s="7"/>
      <c r="O17" s="7">
        <f>IF(E17="1st",(N17-1)*(D17/2)*0.95,IF(E17="Placed",(N17-1)*(D17/2)*0.95,-(D17/2)))</f>
        <v>-20</v>
      </c>
      <c r="P17">
        <f t="shared" si="3"/>
        <v>-40</v>
      </c>
      <c r="Q17">
        <f t="shared" si="1"/>
        <v>40</v>
      </c>
    </row>
    <row r="18" spans="1:17">
      <c r="B18" s="6" t="s">
        <v>65</v>
      </c>
      <c r="C18" s="6" t="s">
        <v>66</v>
      </c>
      <c r="D18" s="2">
        <f>(IF(I18&lt;0,-I18,0))</f>
        <v>10</v>
      </c>
      <c r="E18" t="s">
        <v>67</v>
      </c>
      <c r="F18" t="str">
        <f t="shared" si="2"/>
        <v>9/1</v>
      </c>
      <c r="G18">
        <f t="shared" si="0"/>
        <v>1</v>
      </c>
      <c r="H18">
        <f t="shared" si="4"/>
        <v>10</v>
      </c>
      <c r="I18" s="7">
        <v>-10</v>
      </c>
      <c r="J18" s="7"/>
      <c r="L18" s="7">
        <f>IF(E18="1st",(K18-1)*(D18)*0.95,-(D18))</f>
        <v>-10</v>
      </c>
      <c r="M18" s="7"/>
      <c r="O18" s="7"/>
      <c r="P18">
        <f t="shared" si="3"/>
        <v>-10</v>
      </c>
      <c r="Q18">
        <f t="shared" si="1"/>
        <v>10</v>
      </c>
    </row>
    <row r="19" spans="1:17">
      <c r="A19" s="1">
        <v>42127</v>
      </c>
      <c r="B19" s="6" t="s">
        <v>68</v>
      </c>
      <c r="C19" s="6" t="s">
        <v>69</v>
      </c>
      <c r="D19" s="2">
        <f>(IF(I19&lt;0,-I19,0))</f>
        <v>40</v>
      </c>
      <c r="E19" t="s">
        <v>35</v>
      </c>
      <c r="F19" t="str">
        <f t="shared" si="2"/>
        <v>15/8</v>
      </c>
      <c r="G19">
        <v>8</v>
      </c>
      <c r="H19">
        <f t="shared" si="4"/>
        <v>2.875</v>
      </c>
      <c r="I19" s="7">
        <v>-40</v>
      </c>
      <c r="J19" s="7"/>
      <c r="L19" s="7">
        <f>IF(E19="1st",(K19-1)*(D19)*0.95,-(D19))</f>
        <v>-40</v>
      </c>
      <c r="M19" s="7"/>
      <c r="O19" s="7"/>
      <c r="P19">
        <f t="shared" si="3"/>
        <v>-40</v>
      </c>
      <c r="Q19">
        <f t="shared" si="1"/>
        <v>40</v>
      </c>
    </row>
    <row r="20" spans="1:17">
      <c r="B20" s="6" t="s">
        <v>70</v>
      </c>
      <c r="C20" s="6" t="s">
        <v>71</v>
      </c>
      <c r="D20" s="2">
        <f>(IF(I20&lt;0,-I20,0))</f>
        <v>40</v>
      </c>
      <c r="E20" t="s">
        <v>49</v>
      </c>
      <c r="F20" t="str">
        <f t="shared" si="2"/>
        <v>9/1</v>
      </c>
      <c r="G20">
        <f t="shared" si="0"/>
        <v>1</v>
      </c>
      <c r="H20">
        <f t="shared" si="4"/>
        <v>10</v>
      </c>
      <c r="I20" s="7">
        <v>-40</v>
      </c>
      <c r="J20" s="7"/>
      <c r="L20" s="7">
        <f>IF(E20="1st",(K20-1)*(D20/2)*0.95,-(D20/2))</f>
        <v>-20</v>
      </c>
      <c r="M20" s="7"/>
      <c r="O20" s="7">
        <f>IF(E20="1st",(N20-1)*(D20/2)*0.95,IF(E20="Placed",(N20-1)*(D20/2)*0.95,-(D20/2)))</f>
        <v>-20</v>
      </c>
      <c r="P20">
        <f t="shared" si="3"/>
        <v>-40</v>
      </c>
      <c r="Q20">
        <f t="shared" si="1"/>
        <v>40</v>
      </c>
    </row>
    <row r="21" spans="1:17">
      <c r="A21" s="1">
        <v>42128</v>
      </c>
      <c r="B21" s="6" t="s">
        <v>72</v>
      </c>
      <c r="C21" s="6" t="s">
        <v>73</v>
      </c>
      <c r="D21" s="2">
        <v>20</v>
      </c>
      <c r="E21" t="s">
        <v>74</v>
      </c>
      <c r="F21" t="str">
        <f t="shared" si="2"/>
        <v>10/1</v>
      </c>
      <c r="G21">
        <f t="shared" si="0"/>
        <v>1</v>
      </c>
      <c r="H21">
        <f t="shared" si="4"/>
        <v>11</v>
      </c>
      <c r="I21" s="7">
        <v>15</v>
      </c>
      <c r="J21" s="7"/>
      <c r="K21">
        <v>9.6</v>
      </c>
      <c r="L21" s="7">
        <f>IF(E21="1st",(K21-1)*(D21/2)*0.95,-(D21/2))</f>
        <v>-10</v>
      </c>
      <c r="M21" s="7"/>
      <c r="N21">
        <v>2.83</v>
      </c>
      <c r="O21" s="7">
        <f>IF(E21="1st",(N21-1)*(D21/2)*0.95,IF(E21="Placed",(N21-1)*(D21/2)*0.95,-(D21/2)))</f>
        <v>17.385000000000002</v>
      </c>
      <c r="P21">
        <f t="shared" si="3"/>
        <v>7.3850000000000016</v>
      </c>
      <c r="Q21">
        <f t="shared" si="1"/>
        <v>10</v>
      </c>
    </row>
    <row r="22" spans="1:17">
      <c r="B22" s="6" t="s">
        <v>75</v>
      </c>
      <c r="C22" s="6" t="s">
        <v>76</v>
      </c>
      <c r="D22" s="2">
        <v>20</v>
      </c>
      <c r="E22" t="s">
        <v>39</v>
      </c>
      <c r="F22" t="str">
        <f t="shared" si="2"/>
        <v>9/1</v>
      </c>
      <c r="G22">
        <f t="shared" si="0"/>
        <v>1</v>
      </c>
      <c r="H22">
        <f t="shared" si="4"/>
        <v>10</v>
      </c>
      <c r="I22" s="7">
        <v>180</v>
      </c>
      <c r="J22" s="7"/>
      <c r="K22">
        <v>8.0399999999999991</v>
      </c>
      <c r="L22" s="7">
        <f>IF(E22="1st",(K22-1)*(D22)*0.95,-(D22))</f>
        <v>133.76</v>
      </c>
      <c r="M22" s="7"/>
      <c r="O22" s="7"/>
      <c r="P22">
        <f t="shared" si="3"/>
        <v>133.76</v>
      </c>
      <c r="Q22">
        <f t="shared" si="1"/>
        <v>20</v>
      </c>
    </row>
    <row r="23" spans="1:17">
      <c r="B23" s="6" t="s">
        <v>77</v>
      </c>
      <c r="C23" s="6" t="s">
        <v>78</v>
      </c>
      <c r="D23" s="2">
        <f>(IF(I23&lt;0,-I23,0))</f>
        <v>20</v>
      </c>
      <c r="E23" t="s">
        <v>35</v>
      </c>
      <c r="F23" t="str">
        <f t="shared" si="2"/>
        <v>7/2</v>
      </c>
      <c r="G23">
        <f t="shared" si="0"/>
        <v>2</v>
      </c>
      <c r="H23">
        <f t="shared" si="4"/>
        <v>4.5</v>
      </c>
      <c r="I23" s="7">
        <v>-20</v>
      </c>
      <c r="J23" s="7"/>
      <c r="L23" s="7">
        <f>IF(E23="1st",(K23-1)*(D23)*0.95,-(D23))</f>
        <v>-20</v>
      </c>
      <c r="M23" s="7"/>
      <c r="O23" s="7"/>
      <c r="P23">
        <f t="shared" si="3"/>
        <v>-20</v>
      </c>
      <c r="Q23">
        <f t="shared" si="1"/>
        <v>20</v>
      </c>
    </row>
    <row r="24" spans="1:17">
      <c r="A24" s="1">
        <v>42130</v>
      </c>
      <c r="B24" s="6" t="s">
        <v>79</v>
      </c>
      <c r="C24" s="6" t="s">
        <v>80</v>
      </c>
      <c r="D24" s="2">
        <v>40</v>
      </c>
      <c r="E24" t="s">
        <v>39</v>
      </c>
      <c r="F24" t="str">
        <f t="shared" si="2"/>
        <v>12/1</v>
      </c>
      <c r="G24">
        <f t="shared" si="0"/>
        <v>1</v>
      </c>
      <c r="H24">
        <f t="shared" si="4"/>
        <v>13</v>
      </c>
      <c r="I24" s="7">
        <v>300</v>
      </c>
      <c r="J24" s="7"/>
      <c r="K24">
        <v>14.63</v>
      </c>
      <c r="L24" s="7">
        <f>IF(E24="1st",(K24-1)*(D24/2)*0.95,-(D24/2))</f>
        <v>258.97000000000003</v>
      </c>
      <c r="M24" s="7"/>
      <c r="N24">
        <v>3.59</v>
      </c>
      <c r="O24" s="7">
        <f>IF(E24="1st",(N24-1)*(D24/2)*0.95,IF(E24="Placed",(N24-1)*(D24/2)*0.95,-(D24/2)))</f>
        <v>49.209999999999994</v>
      </c>
      <c r="P24">
        <f t="shared" si="3"/>
        <v>308.18</v>
      </c>
      <c r="Q24">
        <f t="shared" si="1"/>
        <v>20</v>
      </c>
    </row>
    <row r="25" spans="1:17">
      <c r="B25" s="6" t="s">
        <v>81</v>
      </c>
      <c r="C25" s="6" t="s">
        <v>82</v>
      </c>
      <c r="D25" s="2">
        <f t="shared" ref="D25:D30" si="7">(IF(I25&lt;0,-I25,0))</f>
        <v>40</v>
      </c>
      <c r="E25" t="s">
        <v>83</v>
      </c>
      <c r="F25" t="str">
        <f t="shared" si="2"/>
        <v>5/1</v>
      </c>
      <c r="G25">
        <f t="shared" si="0"/>
        <v>1</v>
      </c>
      <c r="H25">
        <f t="shared" si="4"/>
        <v>6</v>
      </c>
      <c r="I25" s="7">
        <v>-40</v>
      </c>
      <c r="J25" s="7"/>
      <c r="L25" s="7">
        <f>IF(E25="1st",(K25-1)*(D25/2)*0.95,-(D25/2))</f>
        <v>-20</v>
      </c>
      <c r="M25" s="7"/>
      <c r="O25" s="7">
        <f>IF(E25="1st",(N25-1)*(D25/2)*0.95,IF(E25="Placed",(N25-1)*(D25/2)*0.95,-(D25/2)))</f>
        <v>-20</v>
      </c>
      <c r="P25">
        <f t="shared" si="3"/>
        <v>-40</v>
      </c>
      <c r="Q25">
        <f t="shared" si="1"/>
        <v>40</v>
      </c>
    </row>
    <row r="26" spans="1:17">
      <c r="A26" s="1">
        <v>42131</v>
      </c>
      <c r="B26" s="6" t="s">
        <v>84</v>
      </c>
      <c r="C26" s="6" t="s">
        <v>85</v>
      </c>
      <c r="D26" s="2">
        <f t="shared" si="7"/>
        <v>20</v>
      </c>
      <c r="E26" t="s">
        <v>55</v>
      </c>
      <c r="F26" t="str">
        <f t="shared" si="2"/>
        <v>16/1</v>
      </c>
      <c r="G26">
        <f t="shared" si="0"/>
        <v>1</v>
      </c>
      <c r="H26">
        <f t="shared" si="4"/>
        <v>17</v>
      </c>
      <c r="I26" s="7">
        <v>-20</v>
      </c>
      <c r="J26" s="7"/>
      <c r="L26" s="7">
        <f>IF(E26="1st",(K26-1)*(D26/2)*0.95,-(D26/2))</f>
        <v>-10</v>
      </c>
      <c r="M26" s="7"/>
      <c r="O26" s="7">
        <f>IF(E26="1st",(N26-1)*(D26/2)*0.95,IF(E26="Placed",(N26-1)*(D26/2)*0.95,-(D26/2)))</f>
        <v>-10</v>
      </c>
      <c r="P26">
        <f t="shared" si="3"/>
        <v>-20</v>
      </c>
      <c r="Q26">
        <f t="shared" si="1"/>
        <v>20</v>
      </c>
    </row>
    <row r="27" spans="1:17">
      <c r="C27" s="6" t="s">
        <v>86</v>
      </c>
      <c r="D27" s="2">
        <f t="shared" si="7"/>
        <v>10</v>
      </c>
      <c r="E27" t="s">
        <v>87</v>
      </c>
      <c r="F27" t="str">
        <f t="shared" si="2"/>
        <v>30/1</v>
      </c>
      <c r="G27">
        <f t="shared" si="0"/>
        <v>1</v>
      </c>
      <c r="H27">
        <f t="shared" si="4"/>
        <v>31</v>
      </c>
      <c r="I27" s="7">
        <v>-10</v>
      </c>
      <c r="J27" s="7"/>
      <c r="L27" s="7">
        <f>IF(E27="1st",(K27-1)*(D27)*0.95,-(D27))</f>
        <v>-10</v>
      </c>
      <c r="M27" s="7"/>
      <c r="O27" s="7"/>
      <c r="P27">
        <f t="shared" si="3"/>
        <v>-10</v>
      </c>
      <c r="Q27">
        <f t="shared" si="1"/>
        <v>10</v>
      </c>
    </row>
    <row r="28" spans="1:17">
      <c r="A28" s="1">
        <v>42132</v>
      </c>
      <c r="B28" s="6" t="s">
        <v>88</v>
      </c>
      <c r="C28" s="6" t="s">
        <v>89</v>
      </c>
      <c r="D28" s="2">
        <f t="shared" si="7"/>
        <v>40</v>
      </c>
      <c r="E28" t="s">
        <v>46</v>
      </c>
      <c r="F28" t="str">
        <f t="shared" si="2"/>
        <v>12/1</v>
      </c>
      <c r="G28">
        <f t="shared" si="0"/>
        <v>1</v>
      </c>
      <c r="H28">
        <f t="shared" si="4"/>
        <v>13</v>
      </c>
      <c r="I28" s="7">
        <v>-40</v>
      </c>
      <c r="J28" s="7"/>
      <c r="L28" s="7">
        <f>IF(E28="1st",(K28-1)*(D28/2)*0.95,-(D28/2))</f>
        <v>-20</v>
      </c>
      <c r="M28" s="7"/>
      <c r="O28" s="7">
        <f>IF(E28="1st",(N28-1)*(D28/2)*0.95,IF(E28="Placed",(N28-1)*(D28/2)*0.95,-(D28/2)))</f>
        <v>-20</v>
      </c>
      <c r="P28">
        <f t="shared" si="3"/>
        <v>-40</v>
      </c>
      <c r="Q28">
        <f t="shared" si="1"/>
        <v>40</v>
      </c>
    </row>
    <row r="29" spans="1:17">
      <c r="B29" s="6" t="s">
        <v>90</v>
      </c>
      <c r="C29" s="6" t="s">
        <v>91</v>
      </c>
      <c r="D29" s="2">
        <f t="shared" si="7"/>
        <v>40</v>
      </c>
      <c r="E29" t="s">
        <v>35</v>
      </c>
      <c r="F29" t="str">
        <f t="shared" si="2"/>
        <v>14/1</v>
      </c>
      <c r="G29">
        <f t="shared" si="0"/>
        <v>1</v>
      </c>
      <c r="H29">
        <f t="shared" si="4"/>
        <v>15</v>
      </c>
      <c r="I29" s="7">
        <v>-40</v>
      </c>
      <c r="J29" s="7"/>
      <c r="L29" s="7">
        <f>IF(E29="1st",(K29-1)*(D29/2)*0.95,-(D29/2))</f>
        <v>-20</v>
      </c>
      <c r="M29" s="7"/>
      <c r="O29" s="7">
        <f>IF(E29="1st",(N29-1)*(D29/2)*0.95,IF(E29="Placed",(N29-1)*(D29/2)*0.95,-(D29/2)))</f>
        <v>-20</v>
      </c>
      <c r="P29">
        <f t="shared" si="3"/>
        <v>-40</v>
      </c>
      <c r="Q29">
        <f t="shared" si="1"/>
        <v>40</v>
      </c>
    </row>
    <row r="30" spans="1:17">
      <c r="A30" s="1">
        <v>42133</v>
      </c>
      <c r="B30" s="6" t="s">
        <v>92</v>
      </c>
      <c r="C30" s="6" t="s">
        <v>93</v>
      </c>
      <c r="D30" s="2">
        <f t="shared" si="7"/>
        <v>40</v>
      </c>
      <c r="E30" t="s">
        <v>55</v>
      </c>
      <c r="F30" t="str">
        <f t="shared" si="2"/>
        <v>2/1</v>
      </c>
      <c r="G30">
        <f t="shared" si="0"/>
        <v>1</v>
      </c>
      <c r="H30">
        <f t="shared" si="4"/>
        <v>3</v>
      </c>
      <c r="I30" s="7">
        <v>-40</v>
      </c>
      <c r="J30" s="7"/>
      <c r="L30" s="7">
        <f>IF(E30="1st",(K30-1)*(D30)*0.95,-(D30))</f>
        <v>-40</v>
      </c>
      <c r="M30" s="7"/>
      <c r="O30" s="7"/>
      <c r="P30">
        <f t="shared" si="3"/>
        <v>-40</v>
      </c>
      <c r="Q30">
        <f t="shared" si="1"/>
        <v>40</v>
      </c>
    </row>
    <row r="31" spans="1:17">
      <c r="B31" s="6" t="s">
        <v>94</v>
      </c>
      <c r="C31" s="6" t="s">
        <v>95</v>
      </c>
      <c r="D31" s="2">
        <v>40</v>
      </c>
      <c r="E31" t="s">
        <v>39</v>
      </c>
      <c r="F31" t="str">
        <f t="shared" si="2"/>
        <v>10/1</v>
      </c>
      <c r="G31">
        <f t="shared" si="0"/>
        <v>1</v>
      </c>
      <c r="H31">
        <f t="shared" si="4"/>
        <v>11</v>
      </c>
      <c r="I31" s="7">
        <v>250</v>
      </c>
      <c r="J31" s="7"/>
      <c r="K31">
        <v>7.89</v>
      </c>
      <c r="L31" s="7">
        <f>IF(E31="1st",(K31-1)*(D31/2)*0.95,-(D31/2))</f>
        <v>130.90999999999997</v>
      </c>
      <c r="M31" s="7"/>
      <c r="N31">
        <v>2.56</v>
      </c>
      <c r="O31" s="7">
        <f>IF(E31="1st",(N31-1)*(D31/2)*0.95,IF(E31="Placed",(N31-1)*(D31/2)*0.95,-(D31/2)))</f>
        <v>29.64</v>
      </c>
      <c r="P31">
        <f t="shared" si="3"/>
        <v>160.54999999999995</v>
      </c>
      <c r="Q31">
        <f t="shared" si="1"/>
        <v>20</v>
      </c>
    </row>
    <row r="32" spans="1:17">
      <c r="C32" s="6" t="s">
        <v>96</v>
      </c>
      <c r="D32" s="2">
        <f>(IF(I32&lt;0,-I32,0))</f>
        <v>20</v>
      </c>
      <c r="E32" t="s">
        <v>97</v>
      </c>
      <c r="F32" t="str">
        <f t="shared" si="2"/>
        <v>20/1</v>
      </c>
      <c r="G32">
        <f t="shared" si="0"/>
        <v>1</v>
      </c>
      <c r="H32">
        <f t="shared" si="4"/>
        <v>21</v>
      </c>
      <c r="I32" s="7">
        <v>-20</v>
      </c>
      <c r="J32" s="7"/>
      <c r="L32" s="7">
        <f>IF(E32="1st",(K32-1)*(D32/2)*0.95,-(D32/2))</f>
        <v>-10</v>
      </c>
      <c r="M32" s="7"/>
      <c r="O32" s="7">
        <f>IF(E32="1st",(N32-1)*(D32/2)*0.95,IF(E32="Placed",(N32-1)*(D32/2)*0.95,-(D32/2)))</f>
        <v>-10</v>
      </c>
      <c r="P32">
        <f t="shared" si="3"/>
        <v>-20</v>
      </c>
      <c r="Q32">
        <f t="shared" si="1"/>
        <v>20</v>
      </c>
    </row>
    <row r="33" spans="1:17">
      <c r="A33" s="1">
        <v>42134</v>
      </c>
      <c r="B33" s="6" t="s">
        <v>98</v>
      </c>
      <c r="C33" s="6" t="s">
        <v>99</v>
      </c>
      <c r="D33" s="2">
        <f>(IF(I33&lt;0,-I33,0))</f>
        <v>40</v>
      </c>
      <c r="E33" t="s">
        <v>31</v>
      </c>
      <c r="F33" t="str">
        <f t="shared" si="2"/>
        <v>6/4</v>
      </c>
      <c r="G33">
        <f t="shared" si="0"/>
        <v>4</v>
      </c>
      <c r="H33">
        <f t="shared" si="4"/>
        <v>2.5</v>
      </c>
      <c r="I33" s="7">
        <v>-40</v>
      </c>
      <c r="J33" s="7"/>
      <c r="L33" s="7">
        <f>IF(E33="1st",(K33-1)*(D33)*0.95,-(D33))</f>
        <v>-40</v>
      </c>
      <c r="M33" s="7"/>
      <c r="O33" s="7"/>
      <c r="P33">
        <f t="shared" si="3"/>
        <v>-40</v>
      </c>
      <c r="Q33">
        <f t="shared" si="1"/>
        <v>40</v>
      </c>
    </row>
    <row r="34" spans="1:17">
      <c r="B34" s="11" t="s">
        <v>100</v>
      </c>
      <c r="C34" s="6" t="s">
        <v>101</v>
      </c>
      <c r="D34" s="2">
        <f>(IF(I34&lt;0,-I34,0))</f>
        <v>30</v>
      </c>
      <c r="E34" t="s">
        <v>102</v>
      </c>
      <c r="F34" t="str">
        <f t="shared" si="2"/>
        <v>16/1</v>
      </c>
      <c r="G34">
        <f t="shared" si="0"/>
        <v>1</v>
      </c>
      <c r="H34">
        <f t="shared" si="4"/>
        <v>17</v>
      </c>
      <c r="I34" s="7">
        <v>-30</v>
      </c>
      <c r="J34" s="7"/>
      <c r="L34" s="7">
        <f t="shared" ref="L34:L39" si="8">IF(E34="1st",(K34-1)*(D34/2)*0.95,-(D34/2))</f>
        <v>-15</v>
      </c>
      <c r="M34" s="7"/>
      <c r="O34" s="7">
        <f t="shared" ref="O34:O39" si="9">IF(E34="1st",(N34-1)*(D34/2)*0.95,IF(E34="Placed",(N34-1)*(D34/2)*0.95,-(D34/2)))</f>
        <v>-15</v>
      </c>
      <c r="P34">
        <f t="shared" si="3"/>
        <v>-30</v>
      </c>
      <c r="Q34">
        <f t="shared" si="1"/>
        <v>30</v>
      </c>
    </row>
    <row r="35" spans="1:17">
      <c r="C35" s="6" t="s">
        <v>103</v>
      </c>
      <c r="D35" s="2">
        <v>30</v>
      </c>
      <c r="E35" t="s">
        <v>39</v>
      </c>
      <c r="F35" t="str">
        <f t="shared" si="2"/>
        <v>12/1</v>
      </c>
      <c r="G35">
        <f t="shared" si="0"/>
        <v>1</v>
      </c>
      <c r="H35">
        <f t="shared" si="4"/>
        <v>13</v>
      </c>
      <c r="I35" s="7">
        <v>225</v>
      </c>
      <c r="J35" s="7"/>
      <c r="K35">
        <v>5.5</v>
      </c>
      <c r="L35" s="7">
        <f t="shared" si="8"/>
        <v>64.125</v>
      </c>
      <c r="M35" s="7"/>
      <c r="N35">
        <f>((K35-1)/4)+1</f>
        <v>2.125</v>
      </c>
      <c r="O35" s="7">
        <f t="shared" si="9"/>
        <v>16.03125</v>
      </c>
      <c r="P35">
        <f t="shared" si="3"/>
        <v>80.15625</v>
      </c>
      <c r="Q35">
        <f t="shared" si="1"/>
        <v>15</v>
      </c>
    </row>
    <row r="36" spans="1:17">
      <c r="A36" s="1">
        <v>42135</v>
      </c>
      <c r="B36" s="6" t="s">
        <v>104</v>
      </c>
      <c r="C36" s="6" t="s">
        <v>105</v>
      </c>
      <c r="D36" s="2">
        <v>40</v>
      </c>
      <c r="E36" t="s">
        <v>74</v>
      </c>
      <c r="F36" t="str">
        <f t="shared" si="2"/>
        <v>8/1  1/5 1-2-3</v>
      </c>
      <c r="G36">
        <v>1</v>
      </c>
      <c r="H36">
        <f t="shared" si="4"/>
        <v>9</v>
      </c>
      <c r="I36" s="7">
        <v>12</v>
      </c>
      <c r="J36" s="7"/>
      <c r="L36" s="7">
        <f t="shared" si="8"/>
        <v>-20</v>
      </c>
      <c r="M36" s="7"/>
      <c r="N36">
        <v>2.78</v>
      </c>
      <c r="O36" s="7">
        <f t="shared" si="9"/>
        <v>33.819999999999993</v>
      </c>
      <c r="P36">
        <f t="shared" si="3"/>
        <v>13.819999999999993</v>
      </c>
      <c r="Q36">
        <f t="shared" si="1"/>
        <v>20</v>
      </c>
    </row>
    <row r="37" spans="1:17">
      <c r="A37" s="1">
        <v>42137</v>
      </c>
      <c r="B37" t="s">
        <v>106</v>
      </c>
      <c r="C37" s="6" t="s">
        <v>107</v>
      </c>
      <c r="D37" s="2">
        <f>(IF(I37&lt;0,-I37,0))</f>
        <v>60</v>
      </c>
      <c r="E37" t="s">
        <v>35</v>
      </c>
      <c r="F37" t="str">
        <f t="shared" si="2"/>
        <v>10/1</v>
      </c>
      <c r="G37">
        <f t="shared" si="0"/>
        <v>1</v>
      </c>
      <c r="H37">
        <f t="shared" si="4"/>
        <v>11</v>
      </c>
      <c r="I37" s="7">
        <v>-60</v>
      </c>
      <c r="J37" s="7"/>
      <c r="L37" s="7">
        <f t="shared" si="8"/>
        <v>-30</v>
      </c>
      <c r="M37" s="7"/>
      <c r="O37" s="7">
        <f t="shared" si="9"/>
        <v>-30</v>
      </c>
      <c r="P37">
        <f t="shared" si="3"/>
        <v>-60</v>
      </c>
      <c r="Q37">
        <f t="shared" si="1"/>
        <v>60</v>
      </c>
    </row>
    <row r="38" spans="1:17">
      <c r="B38" t="s">
        <v>108</v>
      </c>
      <c r="C38" s="6" t="s">
        <v>109</v>
      </c>
      <c r="D38" s="2">
        <f>(IF(I38&lt;0,-I38,0))</f>
        <v>60</v>
      </c>
      <c r="E38" t="s">
        <v>46</v>
      </c>
      <c r="F38" t="str">
        <f t="shared" si="2"/>
        <v>6/1</v>
      </c>
      <c r="G38">
        <f t="shared" si="0"/>
        <v>1</v>
      </c>
      <c r="H38">
        <f t="shared" si="4"/>
        <v>7</v>
      </c>
      <c r="I38" s="7">
        <v>-60</v>
      </c>
      <c r="J38" s="7"/>
      <c r="L38" s="7">
        <f t="shared" si="8"/>
        <v>-30</v>
      </c>
      <c r="M38" s="7"/>
      <c r="O38" s="7">
        <f t="shared" si="9"/>
        <v>-30</v>
      </c>
      <c r="P38">
        <f t="shared" si="3"/>
        <v>-60</v>
      </c>
      <c r="Q38">
        <f t="shared" si="1"/>
        <v>60</v>
      </c>
    </row>
    <row r="39" spans="1:17">
      <c r="A39" s="1">
        <v>42138</v>
      </c>
      <c r="B39" t="s">
        <v>110</v>
      </c>
      <c r="C39" s="6" t="s">
        <v>111</v>
      </c>
      <c r="D39" s="2">
        <f>(IF(I39&lt;0,-I39,0))</f>
        <v>40</v>
      </c>
      <c r="E39" t="s">
        <v>46</v>
      </c>
      <c r="F39" t="str">
        <f t="shared" si="2"/>
        <v>9/1</v>
      </c>
      <c r="G39">
        <f t="shared" si="0"/>
        <v>1</v>
      </c>
      <c r="H39">
        <f t="shared" si="4"/>
        <v>10</v>
      </c>
      <c r="I39" s="7">
        <v>-40</v>
      </c>
      <c r="J39" s="7"/>
      <c r="L39" s="7">
        <f t="shared" si="8"/>
        <v>-20</v>
      </c>
      <c r="M39" s="7"/>
      <c r="O39" s="7">
        <f t="shared" si="9"/>
        <v>-20</v>
      </c>
      <c r="P39">
        <f t="shared" si="3"/>
        <v>-40</v>
      </c>
      <c r="Q39">
        <f t="shared" si="1"/>
        <v>40</v>
      </c>
    </row>
    <row r="40" spans="1:17">
      <c r="A40" s="1">
        <v>42139</v>
      </c>
      <c r="B40" t="s">
        <v>108</v>
      </c>
      <c r="C40" s="6" t="s">
        <v>112</v>
      </c>
      <c r="D40" s="2">
        <f>(IF(I40&lt;0,-I40,0))</f>
        <v>20</v>
      </c>
      <c r="E40" t="s">
        <v>87</v>
      </c>
      <c r="F40" t="str">
        <f t="shared" si="2"/>
        <v>6.42/1</v>
      </c>
      <c r="G40">
        <f t="shared" si="0"/>
        <v>1</v>
      </c>
      <c r="H40">
        <f t="shared" si="4"/>
        <v>7.42</v>
      </c>
      <c r="I40" s="7">
        <v>-20</v>
      </c>
      <c r="J40" s="7"/>
      <c r="L40" s="7">
        <f>IF(E40="1st",(K40-1)*(D40)*0.95,-(D40))</f>
        <v>-20</v>
      </c>
      <c r="M40" s="7"/>
      <c r="O40" s="7"/>
      <c r="P40">
        <f t="shared" si="3"/>
        <v>-20</v>
      </c>
      <c r="Q40">
        <f t="shared" si="1"/>
        <v>20</v>
      </c>
    </row>
    <row r="41" spans="1:17">
      <c r="C41" s="6" t="s">
        <v>113</v>
      </c>
      <c r="D41" s="2">
        <f>(IF(I41&lt;0,-I41,0))</f>
        <v>20</v>
      </c>
      <c r="E41" t="s">
        <v>114</v>
      </c>
      <c r="F41" t="str">
        <f t="shared" si="2"/>
        <v>6.42/1</v>
      </c>
      <c r="G41">
        <f t="shared" si="0"/>
        <v>1</v>
      </c>
      <c r="H41">
        <f t="shared" si="4"/>
        <v>7.42</v>
      </c>
      <c r="I41" s="7">
        <v>-20</v>
      </c>
      <c r="J41" s="7"/>
      <c r="L41" s="7">
        <f>IF(E41="1st",(K41-1)*(D41)*0.95,-(D41))</f>
        <v>-20</v>
      </c>
      <c r="M41" s="7"/>
      <c r="O41" s="7"/>
      <c r="P41">
        <f t="shared" si="3"/>
        <v>-20</v>
      </c>
      <c r="Q41">
        <f t="shared" si="1"/>
        <v>20</v>
      </c>
    </row>
    <row r="42" spans="1:17">
      <c r="B42" t="s">
        <v>115</v>
      </c>
      <c r="C42" s="6" t="s">
        <v>116</v>
      </c>
      <c r="D42" s="2">
        <v>40</v>
      </c>
      <c r="E42" t="s">
        <v>74</v>
      </c>
      <c r="F42" t="str">
        <f t="shared" si="2"/>
        <v>15/2</v>
      </c>
      <c r="G42">
        <f t="shared" si="0"/>
        <v>2</v>
      </c>
      <c r="H42">
        <f t="shared" si="4"/>
        <v>8.5</v>
      </c>
      <c r="I42" s="7">
        <v>10</v>
      </c>
      <c r="J42" s="7"/>
      <c r="L42" s="7">
        <f>IF(E42="1st",(K42-1)*(D42/2)*0.95,-(D42/2))</f>
        <v>-20</v>
      </c>
      <c r="M42" s="7"/>
      <c r="N42">
        <v>2.48</v>
      </c>
      <c r="O42" s="7">
        <f>IF(E42="1st",(N42-1)*(D42/2)*0.95,IF(E42="Placed",(N42-1)*(D42/2)*0.95,-(D42/2)))</f>
        <v>28.12</v>
      </c>
      <c r="P42">
        <f t="shared" si="3"/>
        <v>8.120000000000001</v>
      </c>
      <c r="Q42">
        <f t="shared" si="1"/>
        <v>20</v>
      </c>
    </row>
    <row r="43" spans="1:17">
      <c r="B43" t="s">
        <v>117</v>
      </c>
      <c r="C43" s="6" t="s">
        <v>118</v>
      </c>
      <c r="D43" s="2">
        <v>40</v>
      </c>
      <c r="E43" t="s">
        <v>74</v>
      </c>
      <c r="F43" t="str">
        <f t="shared" si="2"/>
        <v>13/2</v>
      </c>
      <c r="G43">
        <f t="shared" si="0"/>
        <v>2</v>
      </c>
      <c r="H43">
        <f t="shared" si="4"/>
        <v>7.5</v>
      </c>
      <c r="I43" s="7">
        <v>12.5</v>
      </c>
      <c r="J43" s="7"/>
      <c r="L43" s="7">
        <f>IF(E43="1st",(K43-1)*(D43/2)*0.95,-(D43/2))</f>
        <v>-20</v>
      </c>
      <c r="M43" s="7"/>
      <c r="N43">
        <v>2.38</v>
      </c>
      <c r="O43" s="7">
        <f>IF(E43="1st",(N43-1)*(D43/2)*0.95,IF(E43="Placed",(N43-1)*(D43/2)*0.95,-(D43/2)))</f>
        <v>26.219999999999995</v>
      </c>
      <c r="P43">
        <f t="shared" si="3"/>
        <v>6.2199999999999953</v>
      </c>
      <c r="Q43">
        <f t="shared" si="1"/>
        <v>20</v>
      </c>
    </row>
    <row r="44" spans="1:17">
      <c r="A44" s="1">
        <v>42140</v>
      </c>
      <c r="B44" s="6" t="s">
        <v>119</v>
      </c>
      <c r="C44" s="6" t="s">
        <v>120</v>
      </c>
      <c r="D44" s="2">
        <f>(IF(I44&lt;0,-I44,0))</f>
        <v>60</v>
      </c>
      <c r="E44" t="s">
        <v>83</v>
      </c>
      <c r="F44" t="str">
        <f t="shared" si="2"/>
        <v>8/1</v>
      </c>
      <c r="G44">
        <f t="shared" si="0"/>
        <v>1</v>
      </c>
      <c r="H44">
        <f t="shared" si="4"/>
        <v>9</v>
      </c>
      <c r="I44" s="7">
        <v>-60</v>
      </c>
      <c r="J44" s="7"/>
      <c r="L44" s="7">
        <f>IF(E44="1st",(K44-1)*(D44/2)*0.95,-(D44/2))</f>
        <v>-30</v>
      </c>
      <c r="M44" s="7"/>
      <c r="O44" s="7">
        <f>IF(E44="1st",(N44-1)*(D44/2)*0.95,IF(E44="Placed",(N44-1)*(D44/2)*0.95,-(D44/2)))</f>
        <v>-30</v>
      </c>
      <c r="P44">
        <f t="shared" si="3"/>
        <v>-60</v>
      </c>
      <c r="Q44">
        <f t="shared" si="1"/>
        <v>60</v>
      </c>
    </row>
    <row r="45" spans="1:17">
      <c r="B45" s="6" t="s">
        <v>121</v>
      </c>
      <c r="C45" s="6" t="s">
        <v>122</v>
      </c>
      <c r="D45" s="2">
        <v>60</v>
      </c>
      <c r="E45" t="s">
        <v>39</v>
      </c>
      <c r="F45" t="str">
        <f t="shared" si="2"/>
        <v>5/1</v>
      </c>
      <c r="G45">
        <f t="shared" si="0"/>
        <v>1</v>
      </c>
      <c r="H45">
        <f t="shared" si="4"/>
        <v>6</v>
      </c>
      <c r="I45" s="7">
        <v>187.5</v>
      </c>
      <c r="J45" s="7"/>
      <c r="K45">
        <v>5.6</v>
      </c>
      <c r="L45" s="7">
        <f>IF(E45="1st",(K45-1)*(D45/2)*0.95,-(D45/2))</f>
        <v>131.1</v>
      </c>
      <c r="M45" s="7"/>
      <c r="N45">
        <v>1.7</v>
      </c>
      <c r="O45" s="7">
        <f>IF(E45="1st",(N45-1)*(D45/2)*0.95,IF(E45="Placed",(N45-1)*(D45/2)*0.95,-(D45/2)))</f>
        <v>19.95</v>
      </c>
      <c r="P45">
        <f t="shared" si="3"/>
        <v>151.04999999999998</v>
      </c>
      <c r="Q45">
        <f t="shared" si="1"/>
        <v>30</v>
      </c>
    </row>
    <row r="46" spans="1:17">
      <c r="A46" s="1">
        <v>42141</v>
      </c>
      <c r="B46" s="6" t="s">
        <v>123</v>
      </c>
      <c r="C46" s="6" t="s">
        <v>124</v>
      </c>
      <c r="D46" s="2">
        <v>60</v>
      </c>
      <c r="E46" t="s">
        <v>39</v>
      </c>
      <c r="F46" t="str">
        <f t="shared" si="2"/>
        <v>5/2</v>
      </c>
      <c r="G46">
        <f t="shared" si="0"/>
        <v>2</v>
      </c>
      <c r="H46">
        <f t="shared" si="4"/>
        <v>3.5</v>
      </c>
      <c r="I46" s="7">
        <v>75</v>
      </c>
      <c r="J46" s="7"/>
      <c r="K46">
        <v>2.4700000000000002</v>
      </c>
      <c r="L46" s="7">
        <f>IF(E46="1st",(K46-1)*(D46)*0.95,-(D46))</f>
        <v>83.79</v>
      </c>
      <c r="M46" s="7"/>
      <c r="O46" s="7"/>
      <c r="P46">
        <f t="shared" si="3"/>
        <v>83.79</v>
      </c>
      <c r="Q46">
        <f t="shared" si="1"/>
        <v>60</v>
      </c>
    </row>
    <row r="47" spans="1:17">
      <c r="A47" s="1">
        <v>42142</v>
      </c>
      <c r="B47" s="6" t="s">
        <v>125</v>
      </c>
      <c r="C47" s="6" t="s">
        <v>126</v>
      </c>
      <c r="D47" s="2">
        <f>(IF(I47&lt;0,-I47,0))</f>
        <v>20</v>
      </c>
      <c r="E47" t="s">
        <v>35</v>
      </c>
      <c r="F47" t="str">
        <f t="shared" si="2"/>
        <v>10/1</v>
      </c>
      <c r="G47">
        <f t="shared" si="0"/>
        <v>1</v>
      </c>
      <c r="H47">
        <f t="shared" si="4"/>
        <v>11</v>
      </c>
      <c r="I47" s="7">
        <v>-20</v>
      </c>
      <c r="J47" s="7"/>
      <c r="L47" s="7">
        <f>IF(E47="1st",(K47-1)*(D47/2)*0.95,-(D47/2))</f>
        <v>-10</v>
      </c>
      <c r="M47" s="7"/>
      <c r="O47" s="7">
        <f>IF(E47="1st",(N47-1)*(D47/2)*0.95,IF(E47="Placed",(N47-1)*(D47/2)*0.95,-(D47/2)))</f>
        <v>-10</v>
      </c>
      <c r="P47">
        <f t="shared" si="3"/>
        <v>-20</v>
      </c>
      <c r="Q47">
        <f t="shared" si="1"/>
        <v>20</v>
      </c>
    </row>
    <row r="48" spans="1:17">
      <c r="B48" s="6" t="s">
        <v>127</v>
      </c>
      <c r="C48" s="6" t="s">
        <v>128</v>
      </c>
      <c r="D48" s="2">
        <v>20</v>
      </c>
      <c r="E48" t="s">
        <v>74</v>
      </c>
      <c r="F48" t="str">
        <f t="shared" si="2"/>
        <v>11/2</v>
      </c>
      <c r="G48">
        <f t="shared" si="0"/>
        <v>2</v>
      </c>
      <c r="H48">
        <f t="shared" si="4"/>
        <v>6.5</v>
      </c>
      <c r="I48" s="7">
        <v>1</v>
      </c>
      <c r="J48" s="7"/>
      <c r="L48" s="7">
        <f>IF(E48="1st",(K48-1)*(D48/2)*0.95,-(D48/2))</f>
        <v>-10</v>
      </c>
      <c r="M48" s="7"/>
      <c r="N48">
        <v>1.72</v>
      </c>
      <c r="O48" s="7">
        <f>IF(E48="1st",(N48-1)*(D48/2)*0.95,IF(E48="Placed",(N48-1)*(D48/2)*0.95,-(D48/2)))</f>
        <v>6.839999999999999</v>
      </c>
      <c r="P48">
        <f t="shared" si="3"/>
        <v>-3.160000000000001</v>
      </c>
      <c r="Q48">
        <f t="shared" si="1"/>
        <v>10</v>
      </c>
    </row>
    <row r="49" spans="1:17" s="8" customFormat="1">
      <c r="A49" s="12">
        <v>42143</v>
      </c>
      <c r="B49" s="13" t="s">
        <v>129</v>
      </c>
      <c r="C49" s="13" t="s">
        <v>130</v>
      </c>
      <c r="D49" s="9">
        <v>10</v>
      </c>
      <c r="E49" s="8" t="s">
        <v>39</v>
      </c>
      <c r="H49" s="8">
        <v>3</v>
      </c>
      <c r="I49" s="9">
        <v>20</v>
      </c>
      <c r="J49" s="9"/>
      <c r="K49" s="8">
        <v>3.25</v>
      </c>
      <c r="L49" s="14">
        <f t="shared" ref="L49:L71" si="10">IF(E49="1st",(K49-1)*Q49*0.95,-(D49/2))</f>
        <v>21.375</v>
      </c>
      <c r="P49" s="14">
        <f>L49+O49</f>
        <v>21.375</v>
      </c>
      <c r="Q49" s="8">
        <f t="shared" si="1"/>
        <v>10</v>
      </c>
    </row>
    <row r="50" spans="1:17">
      <c r="A50" s="1">
        <v>42145</v>
      </c>
      <c r="B50" s="6" t="s">
        <v>131</v>
      </c>
      <c r="C50" s="6" t="s">
        <v>132</v>
      </c>
      <c r="D50" s="2">
        <v>20</v>
      </c>
      <c r="H50">
        <v>6</v>
      </c>
      <c r="I50" s="2">
        <v>-20</v>
      </c>
      <c r="J50" s="2"/>
      <c r="L50" s="7">
        <f t="shared" si="10"/>
        <v>-10</v>
      </c>
      <c r="O50" s="7">
        <f>IF(E50="1st",(N50-1)*(D50/2)*0.95,IF(E50="Placed",(N50-1)*(D50/2)*0.95,-(D50/2)))</f>
        <v>-10</v>
      </c>
      <c r="P50" s="14">
        <f t="shared" ref="P50:P98" si="11">L50+O50</f>
        <v>-20</v>
      </c>
      <c r="Q50">
        <f t="shared" si="1"/>
        <v>20</v>
      </c>
    </row>
    <row r="51" spans="1:17">
      <c r="A51" s="1">
        <v>42147</v>
      </c>
      <c r="B51" s="6" t="s">
        <v>133</v>
      </c>
      <c r="C51" s="6" t="s">
        <v>134</v>
      </c>
      <c r="D51" s="2">
        <v>40</v>
      </c>
      <c r="H51">
        <v>6</v>
      </c>
      <c r="I51" s="2">
        <v>-40</v>
      </c>
      <c r="J51" s="2"/>
      <c r="L51" s="7">
        <f t="shared" si="10"/>
        <v>-20</v>
      </c>
      <c r="O51" s="7">
        <f>IF(E51="1st",(N51-1)*(D51/2)*0.95,IF(E51="Placed",(N51-1)*(D51/2)*0.95,-(D51/2)))</f>
        <v>-20</v>
      </c>
      <c r="P51" s="14">
        <f t="shared" si="11"/>
        <v>-40</v>
      </c>
      <c r="Q51">
        <f t="shared" si="1"/>
        <v>40</v>
      </c>
    </row>
    <row r="52" spans="1:17">
      <c r="B52" s="6" t="s">
        <v>135</v>
      </c>
      <c r="C52" s="6" t="s">
        <v>136</v>
      </c>
      <c r="D52" s="2">
        <v>60</v>
      </c>
      <c r="H52">
        <v>6</v>
      </c>
      <c r="I52" s="2">
        <v>-60</v>
      </c>
      <c r="J52" s="2"/>
      <c r="L52" s="7">
        <f t="shared" si="10"/>
        <v>-30</v>
      </c>
      <c r="O52" s="7">
        <f>IF(E52="1st",(N52-1)*(D52/2)*0.95,IF(E52="Placed",(N52-1)*(D52/2)*0.95,-(D52/2)))</f>
        <v>-30</v>
      </c>
      <c r="P52" s="14">
        <f t="shared" si="11"/>
        <v>-60</v>
      </c>
      <c r="Q52">
        <f t="shared" si="1"/>
        <v>60</v>
      </c>
    </row>
    <row r="53" spans="1:17">
      <c r="A53" s="1">
        <v>42149</v>
      </c>
      <c r="B53" s="6" t="s">
        <v>137</v>
      </c>
      <c r="C53" s="6" t="s">
        <v>138</v>
      </c>
      <c r="D53" s="2">
        <v>40</v>
      </c>
      <c r="H53">
        <v>3.75</v>
      </c>
      <c r="I53" s="2">
        <v>-40</v>
      </c>
      <c r="J53" s="2"/>
      <c r="L53" s="7">
        <f t="shared" si="10"/>
        <v>-20</v>
      </c>
      <c r="P53" s="14">
        <f t="shared" si="11"/>
        <v>-20</v>
      </c>
      <c r="Q53">
        <f t="shared" si="1"/>
        <v>40</v>
      </c>
    </row>
    <row r="54" spans="1:17">
      <c r="B54" s="6" t="s">
        <v>139</v>
      </c>
      <c r="C54" s="6" t="s">
        <v>140</v>
      </c>
      <c r="D54" s="2">
        <v>20</v>
      </c>
      <c r="H54">
        <v>7</v>
      </c>
      <c r="I54" s="2">
        <v>-20</v>
      </c>
      <c r="J54" s="2"/>
      <c r="L54" s="7">
        <f t="shared" si="10"/>
        <v>-10</v>
      </c>
      <c r="P54" s="14">
        <f t="shared" si="11"/>
        <v>-10</v>
      </c>
      <c r="Q54">
        <f t="shared" si="1"/>
        <v>20</v>
      </c>
    </row>
    <row r="55" spans="1:17">
      <c r="A55" s="1">
        <v>42151</v>
      </c>
      <c r="B55" s="6" t="s">
        <v>141</v>
      </c>
      <c r="C55" s="6" t="s">
        <v>142</v>
      </c>
      <c r="D55" s="2">
        <v>40</v>
      </c>
      <c r="E55" t="s">
        <v>74</v>
      </c>
      <c r="H55">
        <v>15</v>
      </c>
      <c r="I55" s="2">
        <v>50</v>
      </c>
      <c r="J55" s="2"/>
      <c r="L55" s="7">
        <f t="shared" si="10"/>
        <v>-20</v>
      </c>
      <c r="N55">
        <v>2.76</v>
      </c>
      <c r="O55" s="7">
        <f>IF(E55="1st",(N55-1)*(D55/2)*0.95,IF(E55="Placed",(N55-1)*(D55/2)*0.95,-(D55/2)))</f>
        <v>33.44</v>
      </c>
      <c r="P55" s="14">
        <f t="shared" si="11"/>
        <v>13.439999999999998</v>
      </c>
      <c r="Q55">
        <f t="shared" si="1"/>
        <v>20</v>
      </c>
    </row>
    <row r="56" spans="1:17">
      <c r="A56" s="1">
        <v>42152</v>
      </c>
      <c r="B56" s="6" t="s">
        <v>143</v>
      </c>
      <c r="C56" s="6" t="s">
        <v>144</v>
      </c>
      <c r="D56" s="2">
        <v>40</v>
      </c>
      <c r="I56" s="2">
        <v>-40</v>
      </c>
      <c r="J56" s="2"/>
      <c r="L56" s="7">
        <f t="shared" si="10"/>
        <v>-20</v>
      </c>
      <c r="O56" s="7">
        <f>IF(E56="1st",(N56-1)*(D56/2)*0.95,IF(E56="Placed",(N56-1)*(D56/2)*0.95,-(D56/2)))</f>
        <v>-20</v>
      </c>
      <c r="P56" s="14">
        <f t="shared" si="11"/>
        <v>-40</v>
      </c>
      <c r="Q56">
        <f t="shared" si="1"/>
        <v>40</v>
      </c>
    </row>
    <row r="57" spans="1:17">
      <c r="A57" s="1">
        <v>42153</v>
      </c>
      <c r="B57" s="6" t="s">
        <v>145</v>
      </c>
      <c r="C57" s="6" t="s">
        <v>146</v>
      </c>
      <c r="D57" s="2">
        <v>10</v>
      </c>
      <c r="H57">
        <v>2.5</v>
      </c>
      <c r="I57" s="2">
        <v>-10</v>
      </c>
      <c r="J57" s="2"/>
      <c r="L57" s="7">
        <f t="shared" si="10"/>
        <v>-5</v>
      </c>
      <c r="P57" s="14">
        <f t="shared" si="11"/>
        <v>-5</v>
      </c>
      <c r="Q57">
        <f t="shared" si="1"/>
        <v>10</v>
      </c>
    </row>
    <row r="58" spans="1:17">
      <c r="A58" s="1">
        <v>42277</v>
      </c>
      <c r="B58" s="6" t="s">
        <v>147</v>
      </c>
      <c r="C58" s="6" t="s">
        <v>148</v>
      </c>
      <c r="D58" s="2">
        <v>20</v>
      </c>
      <c r="E58" t="s">
        <v>74</v>
      </c>
      <c r="H58">
        <v>11</v>
      </c>
      <c r="I58" s="2">
        <v>10</v>
      </c>
      <c r="J58" s="2"/>
      <c r="L58" s="7">
        <f t="shared" si="10"/>
        <v>-10</v>
      </c>
      <c r="N58">
        <v>2.95</v>
      </c>
      <c r="O58" s="7">
        <f t="shared" ref="O58:O63" si="12">IF(E58="1st",(N58-1)*(D58/2)*0.95,IF(E58="Placed",(N58-1)*(D58/2)*0.95,-(D58/2)))</f>
        <v>18.524999999999999</v>
      </c>
      <c r="P58" s="14">
        <f t="shared" si="11"/>
        <v>8.5249999999999986</v>
      </c>
      <c r="Q58">
        <f t="shared" si="1"/>
        <v>10</v>
      </c>
    </row>
    <row r="59" spans="1:17">
      <c r="B59" s="6" t="s">
        <v>149</v>
      </c>
      <c r="C59" s="6" t="s">
        <v>150</v>
      </c>
      <c r="D59" s="2">
        <v>20</v>
      </c>
      <c r="H59">
        <v>8</v>
      </c>
      <c r="I59" s="2">
        <v>-20</v>
      </c>
      <c r="J59" s="2"/>
      <c r="L59" s="7">
        <f t="shared" si="10"/>
        <v>-10</v>
      </c>
      <c r="O59" s="7">
        <f t="shared" si="12"/>
        <v>-10</v>
      </c>
      <c r="P59" s="14">
        <f t="shared" si="11"/>
        <v>-20</v>
      </c>
      <c r="Q59">
        <f t="shared" si="1"/>
        <v>20</v>
      </c>
    </row>
    <row r="60" spans="1:17">
      <c r="B60" s="6" t="s">
        <v>151</v>
      </c>
      <c r="C60" s="6" t="s">
        <v>152</v>
      </c>
      <c r="D60" s="2">
        <v>20</v>
      </c>
      <c r="E60" t="s">
        <v>74</v>
      </c>
      <c r="H60">
        <v>13</v>
      </c>
      <c r="I60" s="2">
        <v>14</v>
      </c>
      <c r="J60" s="2"/>
      <c r="L60" s="7">
        <f t="shared" si="10"/>
        <v>-10</v>
      </c>
      <c r="N60">
        <v>5.29</v>
      </c>
      <c r="O60" s="7">
        <f t="shared" si="12"/>
        <v>40.754999999999995</v>
      </c>
      <c r="P60" s="14">
        <f t="shared" si="11"/>
        <v>30.754999999999995</v>
      </c>
      <c r="Q60">
        <f t="shared" si="1"/>
        <v>10</v>
      </c>
    </row>
    <row r="61" spans="1:17">
      <c r="B61" s="6" t="s">
        <v>153</v>
      </c>
      <c r="C61" s="6" t="s">
        <v>154</v>
      </c>
      <c r="D61" s="2">
        <v>20</v>
      </c>
      <c r="E61" t="s">
        <v>39</v>
      </c>
      <c r="H61">
        <v>12</v>
      </c>
      <c r="I61" s="2">
        <v>132</v>
      </c>
      <c r="J61" s="2"/>
      <c r="K61">
        <v>15.66</v>
      </c>
      <c r="L61" s="7">
        <f t="shared" si="10"/>
        <v>139.26999999999998</v>
      </c>
      <c r="N61">
        <v>3.42</v>
      </c>
      <c r="O61" s="7">
        <f t="shared" si="12"/>
        <v>22.99</v>
      </c>
      <c r="P61" s="14">
        <f t="shared" si="11"/>
        <v>162.26</v>
      </c>
      <c r="Q61">
        <f t="shared" si="1"/>
        <v>10</v>
      </c>
    </row>
    <row r="62" spans="1:17">
      <c r="B62" s="6" t="s">
        <v>155</v>
      </c>
      <c r="C62" s="6" t="s">
        <v>156</v>
      </c>
      <c r="D62" s="2">
        <v>20</v>
      </c>
      <c r="E62" t="s">
        <v>74</v>
      </c>
      <c r="H62">
        <v>9</v>
      </c>
      <c r="I62" s="2">
        <v>10</v>
      </c>
      <c r="J62" s="2"/>
      <c r="L62" s="7">
        <f t="shared" si="10"/>
        <v>-10</v>
      </c>
      <c r="N62">
        <v>2.74</v>
      </c>
      <c r="O62" s="7">
        <f t="shared" si="12"/>
        <v>16.53</v>
      </c>
      <c r="P62" s="14">
        <f t="shared" si="11"/>
        <v>6.5300000000000011</v>
      </c>
      <c r="Q62">
        <f t="shared" si="1"/>
        <v>10</v>
      </c>
    </row>
    <row r="63" spans="1:17">
      <c r="A63" s="1">
        <v>42156</v>
      </c>
      <c r="B63" s="6" t="s">
        <v>157</v>
      </c>
      <c r="C63" s="6" t="s">
        <v>158</v>
      </c>
      <c r="D63" s="2">
        <v>20</v>
      </c>
      <c r="H63">
        <v>11</v>
      </c>
      <c r="I63" s="2">
        <v>-20</v>
      </c>
      <c r="J63" s="2"/>
      <c r="L63" s="7">
        <f t="shared" si="10"/>
        <v>-10</v>
      </c>
      <c r="O63" s="7">
        <f t="shared" si="12"/>
        <v>-10</v>
      </c>
      <c r="P63" s="14">
        <f t="shared" si="11"/>
        <v>-20</v>
      </c>
      <c r="Q63">
        <f t="shared" si="1"/>
        <v>20</v>
      </c>
    </row>
    <row r="64" spans="1:17">
      <c r="B64" s="6" t="s">
        <v>159</v>
      </c>
      <c r="C64" s="6" t="s">
        <v>160</v>
      </c>
      <c r="D64" s="2">
        <v>20</v>
      </c>
      <c r="H64">
        <v>3.75</v>
      </c>
      <c r="I64" s="2">
        <v>-20</v>
      </c>
      <c r="J64" s="2"/>
      <c r="L64" s="7">
        <f t="shared" si="10"/>
        <v>-10</v>
      </c>
      <c r="P64" s="14">
        <f t="shared" si="11"/>
        <v>-10</v>
      </c>
      <c r="Q64">
        <f t="shared" si="1"/>
        <v>20</v>
      </c>
    </row>
    <row r="65" spans="1:17">
      <c r="A65" s="1">
        <v>42158</v>
      </c>
      <c r="B65" s="6" t="s">
        <v>161</v>
      </c>
      <c r="C65" s="6" t="s">
        <v>162</v>
      </c>
      <c r="D65" s="2">
        <v>20</v>
      </c>
      <c r="E65" t="s">
        <v>74</v>
      </c>
      <c r="H65">
        <v>5</v>
      </c>
      <c r="I65" s="2">
        <v>-14</v>
      </c>
      <c r="J65" s="2"/>
      <c r="L65" s="7">
        <f t="shared" si="10"/>
        <v>-10</v>
      </c>
      <c r="N65">
        <v>1.5</v>
      </c>
      <c r="O65" s="7">
        <f>IF(E65="1st",(N65-1)*(D65/2)*0.95,IF(E65="Placed",(N65-1)*(D65/2)*0.95,-(D65/2)))</f>
        <v>4.75</v>
      </c>
      <c r="P65" s="14">
        <f t="shared" si="11"/>
        <v>-5.25</v>
      </c>
      <c r="Q65">
        <f t="shared" si="1"/>
        <v>10</v>
      </c>
    </row>
    <row r="66" spans="1:17">
      <c r="B66" s="6" t="s">
        <v>163</v>
      </c>
      <c r="C66" s="6" t="s">
        <v>164</v>
      </c>
      <c r="D66" s="2">
        <v>20</v>
      </c>
      <c r="H66">
        <v>8</v>
      </c>
      <c r="I66" s="2">
        <v>-20</v>
      </c>
      <c r="J66" s="2"/>
      <c r="L66" s="7">
        <f t="shared" si="10"/>
        <v>-10</v>
      </c>
      <c r="O66" s="7">
        <f>IF(E66="1st",(N66-1)*(D66/2)*0.95,IF(E66="Placed",(N66-1)*(D66/2)*0.95,-(D66/2)))</f>
        <v>-10</v>
      </c>
      <c r="P66" s="14">
        <f t="shared" si="11"/>
        <v>-20</v>
      </c>
      <c r="Q66">
        <f t="shared" si="1"/>
        <v>20</v>
      </c>
    </row>
    <row r="67" spans="1:17">
      <c r="A67" s="1">
        <v>42160</v>
      </c>
      <c r="B67" s="6" t="s">
        <v>165</v>
      </c>
      <c r="C67" s="6" t="s">
        <v>166</v>
      </c>
      <c r="D67" s="2">
        <v>40</v>
      </c>
      <c r="H67">
        <v>8</v>
      </c>
      <c r="I67" s="2">
        <v>-40</v>
      </c>
      <c r="J67" s="2"/>
      <c r="L67" s="7">
        <f t="shared" si="10"/>
        <v>-20</v>
      </c>
      <c r="O67" s="7">
        <f>IF(E67="1st",(N67-1)*(D67/2)*0.95,IF(E67="Placed",(N67-1)*(D67/2)*0.95,-(D67/2)))</f>
        <v>-20</v>
      </c>
      <c r="P67" s="14">
        <f t="shared" si="11"/>
        <v>-40</v>
      </c>
      <c r="Q67">
        <f t="shared" ref="Q67:Q72" si="13">IF(N67&gt;0,D67/2,D67)</f>
        <v>40</v>
      </c>
    </row>
    <row r="68" spans="1:17">
      <c r="B68" s="6" t="s">
        <v>167</v>
      </c>
      <c r="C68" s="6" t="s">
        <v>168</v>
      </c>
      <c r="D68" s="2">
        <v>40</v>
      </c>
      <c r="E68" t="s">
        <v>39</v>
      </c>
      <c r="H68">
        <v>9</v>
      </c>
      <c r="I68" s="2">
        <v>213.13</v>
      </c>
      <c r="J68" s="2"/>
      <c r="K68">
        <v>9.1999999999999993</v>
      </c>
      <c r="L68" s="7">
        <f t="shared" si="10"/>
        <v>155.79999999999998</v>
      </c>
      <c r="N68">
        <v>2.52</v>
      </c>
      <c r="O68" s="7">
        <f>IF(E68="1st",(N68-1)*(D68/2)*0.95,IF(E68="Placed",(N68-1)*(D68/2)*0.95,-(D68/2)))</f>
        <v>28.88</v>
      </c>
      <c r="P68" s="14">
        <f t="shared" si="11"/>
        <v>184.67999999999998</v>
      </c>
      <c r="Q68">
        <f t="shared" si="13"/>
        <v>20</v>
      </c>
    </row>
    <row r="69" spans="1:17">
      <c r="C69" s="6" t="s">
        <v>169</v>
      </c>
      <c r="D69" s="2">
        <v>20</v>
      </c>
      <c r="I69" s="2">
        <v>-20</v>
      </c>
      <c r="J69" s="2"/>
      <c r="L69" s="7">
        <v>-20</v>
      </c>
      <c r="P69" s="14">
        <f t="shared" si="11"/>
        <v>-20</v>
      </c>
      <c r="Q69">
        <f t="shared" si="13"/>
        <v>20</v>
      </c>
    </row>
    <row r="70" spans="1:17">
      <c r="A70" s="1">
        <v>42161</v>
      </c>
      <c r="B70" s="6" t="s">
        <v>170</v>
      </c>
      <c r="C70" s="6" t="s">
        <v>171</v>
      </c>
      <c r="D70" s="2">
        <v>20</v>
      </c>
      <c r="H70">
        <v>21</v>
      </c>
      <c r="I70" s="2">
        <v>-20</v>
      </c>
      <c r="J70" s="2"/>
      <c r="L70" s="7">
        <f t="shared" si="10"/>
        <v>-10</v>
      </c>
      <c r="O70" s="7">
        <f>IF(E70="1st",(N70-1)*(D70/2)*0.95,IF(E70="Placed",(N70-1)*(D70/2)*0.95,-(D70/2)))</f>
        <v>-10</v>
      </c>
      <c r="P70" s="14">
        <f t="shared" si="11"/>
        <v>-20</v>
      </c>
      <c r="Q70">
        <f t="shared" si="13"/>
        <v>20</v>
      </c>
    </row>
    <row r="71" spans="1:17">
      <c r="B71" s="6" t="s">
        <v>172</v>
      </c>
      <c r="C71" s="6" t="s">
        <v>173</v>
      </c>
      <c r="D71" s="2">
        <v>20</v>
      </c>
      <c r="H71">
        <v>8</v>
      </c>
      <c r="I71" s="2">
        <v>-20</v>
      </c>
      <c r="J71" s="2"/>
      <c r="L71" s="7">
        <f t="shared" si="10"/>
        <v>-10</v>
      </c>
      <c r="O71" s="7">
        <f>IF(E71="1st",(N71-1)*(D71/2)*0.95,IF(E71="Placed",(N71-1)*(D71/2)*0.95,-(D71/2)))</f>
        <v>-10</v>
      </c>
      <c r="P71" s="14">
        <f t="shared" si="11"/>
        <v>-20</v>
      </c>
      <c r="Q71">
        <f t="shared" si="13"/>
        <v>20</v>
      </c>
    </row>
    <row r="72" spans="1:17">
      <c r="A72" s="1">
        <v>42162</v>
      </c>
      <c r="B72" s="6" t="s">
        <v>174</v>
      </c>
      <c r="C72" s="6" t="s">
        <v>175</v>
      </c>
      <c r="D72" s="2">
        <v>20</v>
      </c>
      <c r="E72" t="s">
        <v>39</v>
      </c>
      <c r="H72">
        <v>5</v>
      </c>
      <c r="I72" s="2">
        <v>80</v>
      </c>
      <c r="J72" s="2"/>
      <c r="K72">
        <v>3.31</v>
      </c>
      <c r="L72" s="7">
        <f>IF(E72="1st",(K72-1)*Q72*0.95,-(D72/2))</f>
        <v>43.89</v>
      </c>
      <c r="P72" s="14">
        <f t="shared" si="11"/>
        <v>43.89</v>
      </c>
      <c r="Q72">
        <f t="shared" si="13"/>
        <v>20</v>
      </c>
    </row>
    <row r="73" spans="1:17">
      <c r="B73" s="6" t="s">
        <v>176</v>
      </c>
      <c r="C73" s="6" t="s">
        <v>177</v>
      </c>
      <c r="D73" s="2">
        <v>40</v>
      </c>
      <c r="E73" t="s">
        <v>74</v>
      </c>
      <c r="H73">
        <v>7</v>
      </c>
      <c r="I73" s="2">
        <v>10</v>
      </c>
      <c r="J73" s="2"/>
      <c r="L73" s="7">
        <f t="shared" ref="L73:L98" si="14">IF(E73="1st",(K73-1)*Q73*0.95,-(D73/2))</f>
        <v>-20</v>
      </c>
      <c r="N73">
        <v>2.14</v>
      </c>
      <c r="O73" s="7">
        <f>IF(E73="1st",(N73-1)*(D73/2)*0.95,IF(E73="Placed",(N73-1)*(D73/2)*0.95,-(D73/2)))</f>
        <v>21.660000000000004</v>
      </c>
      <c r="P73" s="14">
        <f t="shared" si="11"/>
        <v>1.6600000000000037</v>
      </c>
      <c r="Q73">
        <f t="shared" ref="Q73:Q98" si="15">IF(N73&gt;0,D73/2,D73)</f>
        <v>20</v>
      </c>
    </row>
    <row r="74" spans="1:17">
      <c r="B74" s="6" t="s">
        <v>178</v>
      </c>
      <c r="C74" s="6" t="s">
        <v>179</v>
      </c>
      <c r="D74" s="2">
        <v>40</v>
      </c>
      <c r="H74">
        <v>7</v>
      </c>
      <c r="I74" s="2">
        <v>-40</v>
      </c>
      <c r="J74" s="2"/>
      <c r="L74" s="7">
        <f t="shared" si="14"/>
        <v>-20</v>
      </c>
      <c r="O74" s="7">
        <f>IF(E74="1st",(N74-1)*(D74/2)*0.95,IF(E74="Placed",(N74-1)*(D74/2)*0.95,-(D74/2)))</f>
        <v>-20</v>
      </c>
      <c r="P74" s="14">
        <f t="shared" si="11"/>
        <v>-40</v>
      </c>
      <c r="Q74">
        <f t="shared" si="15"/>
        <v>40</v>
      </c>
    </row>
    <row r="75" spans="1:17">
      <c r="A75" s="1">
        <v>42163</v>
      </c>
      <c r="B75" s="6" t="s">
        <v>180</v>
      </c>
      <c r="C75" s="6" t="s">
        <v>181</v>
      </c>
      <c r="D75" s="2">
        <v>20</v>
      </c>
      <c r="H75">
        <v>11</v>
      </c>
      <c r="I75" s="2">
        <v>-20</v>
      </c>
      <c r="J75" s="2"/>
      <c r="L75" s="7">
        <f t="shared" si="14"/>
        <v>-10</v>
      </c>
      <c r="O75" s="7">
        <f>IF(E75="1st",(N75-1)*(D75/2)*0.95,IF(E75="Placed",(N75-1)*(D75/2)*0.95,-(D75/2)))</f>
        <v>-10</v>
      </c>
      <c r="P75" s="14">
        <f t="shared" si="11"/>
        <v>-20</v>
      </c>
      <c r="Q75">
        <f t="shared" si="15"/>
        <v>20</v>
      </c>
    </row>
    <row r="76" spans="1:17">
      <c r="A76" s="1">
        <v>42166</v>
      </c>
      <c r="B76" s="6" t="s">
        <v>182</v>
      </c>
      <c r="C76" s="6" t="s">
        <v>183</v>
      </c>
      <c r="D76" s="2">
        <v>10</v>
      </c>
      <c r="H76">
        <v>5.5</v>
      </c>
      <c r="I76" s="2">
        <v>-10</v>
      </c>
      <c r="J76" s="2"/>
      <c r="L76" s="7">
        <f t="shared" si="14"/>
        <v>-5</v>
      </c>
      <c r="P76" s="14">
        <f t="shared" si="11"/>
        <v>-5</v>
      </c>
      <c r="Q76">
        <f t="shared" si="15"/>
        <v>10</v>
      </c>
    </row>
    <row r="77" spans="1:17">
      <c r="C77" s="6" t="s">
        <v>184</v>
      </c>
      <c r="D77" s="2">
        <v>10</v>
      </c>
      <c r="H77">
        <v>8.5</v>
      </c>
      <c r="I77" s="2">
        <v>-10</v>
      </c>
      <c r="J77" s="2"/>
      <c r="L77" s="7">
        <f t="shared" si="14"/>
        <v>-5</v>
      </c>
      <c r="P77" s="14">
        <f t="shared" si="11"/>
        <v>-5</v>
      </c>
      <c r="Q77">
        <f t="shared" si="15"/>
        <v>10</v>
      </c>
    </row>
    <row r="78" spans="1:17">
      <c r="C78" s="6" t="s">
        <v>185</v>
      </c>
      <c r="D78" s="2">
        <v>5</v>
      </c>
      <c r="H78">
        <v>29</v>
      </c>
      <c r="I78" s="2">
        <v>-5</v>
      </c>
      <c r="J78" s="2"/>
      <c r="L78" s="7"/>
      <c r="P78" s="14">
        <f t="shared" si="11"/>
        <v>0</v>
      </c>
      <c r="Q78">
        <f t="shared" si="15"/>
        <v>5</v>
      </c>
    </row>
    <row r="79" spans="1:17">
      <c r="C79" s="6" t="s">
        <v>186</v>
      </c>
      <c r="D79" s="2">
        <v>5</v>
      </c>
      <c r="H79">
        <v>31</v>
      </c>
      <c r="I79" s="2">
        <v>-5</v>
      </c>
      <c r="J79" s="2"/>
      <c r="L79" s="7"/>
      <c r="P79" s="14">
        <f t="shared" si="11"/>
        <v>0</v>
      </c>
      <c r="Q79">
        <f t="shared" si="15"/>
        <v>5</v>
      </c>
    </row>
    <row r="80" spans="1:17">
      <c r="B80" s="6" t="s">
        <v>187</v>
      </c>
      <c r="C80" s="6" t="s">
        <v>188</v>
      </c>
      <c r="D80" s="2">
        <v>20</v>
      </c>
      <c r="H80">
        <v>4.5</v>
      </c>
      <c r="I80" s="2">
        <v>-20</v>
      </c>
      <c r="J80" s="2"/>
      <c r="L80" s="7">
        <f t="shared" si="14"/>
        <v>-10</v>
      </c>
      <c r="P80" s="14">
        <f t="shared" si="11"/>
        <v>-10</v>
      </c>
      <c r="Q80">
        <f t="shared" si="15"/>
        <v>20</v>
      </c>
    </row>
    <row r="81" spans="1:17">
      <c r="A81" s="1">
        <v>42168</v>
      </c>
      <c r="B81" s="6" t="s">
        <v>189</v>
      </c>
      <c r="C81" s="6" t="s">
        <v>190</v>
      </c>
      <c r="D81" s="2">
        <v>20</v>
      </c>
      <c r="H81">
        <v>26</v>
      </c>
      <c r="I81" s="2">
        <v>-20</v>
      </c>
      <c r="J81" s="2"/>
      <c r="L81" s="7">
        <f t="shared" si="14"/>
        <v>-10</v>
      </c>
      <c r="O81" s="7">
        <f t="shared" ref="O81:O92" si="16">IF(E81="1st",(N81-1)*(D81/2)*0.95,IF(E81="Placed",(N81-1)*(D81/2)*0.95,-(D81/2)))</f>
        <v>-10</v>
      </c>
      <c r="P81" s="14">
        <f t="shared" si="11"/>
        <v>-20</v>
      </c>
      <c r="Q81">
        <f t="shared" si="15"/>
        <v>20</v>
      </c>
    </row>
    <row r="82" spans="1:17">
      <c r="B82" s="6" t="s">
        <v>191</v>
      </c>
      <c r="C82" s="6" t="s">
        <v>192</v>
      </c>
      <c r="D82" s="2">
        <v>40</v>
      </c>
      <c r="E82" t="s">
        <v>39</v>
      </c>
      <c r="H82">
        <v>15</v>
      </c>
      <c r="I82" s="2">
        <v>336</v>
      </c>
      <c r="J82" s="2"/>
      <c r="K82">
        <v>9.4499999999999993</v>
      </c>
      <c r="L82" s="7">
        <f t="shared" si="14"/>
        <v>160.54999999999998</v>
      </c>
      <c r="N82">
        <v>2.64</v>
      </c>
      <c r="O82" s="7">
        <f t="shared" si="16"/>
        <v>31.160000000000004</v>
      </c>
      <c r="P82" s="14">
        <f t="shared" si="11"/>
        <v>191.70999999999998</v>
      </c>
      <c r="Q82">
        <f t="shared" si="15"/>
        <v>20</v>
      </c>
    </row>
    <row r="83" spans="1:17">
      <c r="B83" s="6" t="s">
        <v>193</v>
      </c>
      <c r="C83" s="6" t="s">
        <v>194</v>
      </c>
      <c r="D83" s="2">
        <v>20</v>
      </c>
      <c r="H83">
        <v>26</v>
      </c>
      <c r="I83" s="2">
        <v>-20</v>
      </c>
      <c r="J83" s="2"/>
      <c r="L83" s="7">
        <f t="shared" si="14"/>
        <v>-10</v>
      </c>
      <c r="O83" s="7">
        <f t="shared" si="16"/>
        <v>-10</v>
      </c>
      <c r="P83" s="14">
        <f t="shared" si="11"/>
        <v>-20</v>
      </c>
      <c r="Q83">
        <f t="shared" si="15"/>
        <v>20</v>
      </c>
    </row>
    <row r="84" spans="1:17">
      <c r="A84" s="1">
        <v>42171</v>
      </c>
      <c r="B84" s="6" t="s">
        <v>195</v>
      </c>
      <c r="C84" s="6" t="s">
        <v>196</v>
      </c>
      <c r="D84" s="2">
        <v>40</v>
      </c>
      <c r="H84">
        <v>5</v>
      </c>
      <c r="I84" s="2">
        <v>-40</v>
      </c>
      <c r="J84" s="2"/>
      <c r="L84" s="7">
        <f t="shared" si="14"/>
        <v>-20</v>
      </c>
      <c r="O84" s="7">
        <f t="shared" si="16"/>
        <v>-20</v>
      </c>
      <c r="P84" s="14">
        <f t="shared" si="11"/>
        <v>-40</v>
      </c>
      <c r="Q84">
        <f t="shared" si="15"/>
        <v>40</v>
      </c>
    </row>
    <row r="85" spans="1:17">
      <c r="C85" s="6" t="s">
        <v>197</v>
      </c>
      <c r="D85" s="2">
        <v>20</v>
      </c>
      <c r="H85">
        <v>34</v>
      </c>
      <c r="I85" s="2">
        <v>-20</v>
      </c>
      <c r="J85" s="2"/>
      <c r="L85" s="7">
        <f t="shared" si="14"/>
        <v>-10</v>
      </c>
      <c r="O85" s="7">
        <f t="shared" si="16"/>
        <v>-10</v>
      </c>
      <c r="P85" s="14">
        <f t="shared" si="11"/>
        <v>-20</v>
      </c>
      <c r="Q85">
        <f t="shared" si="15"/>
        <v>20</v>
      </c>
    </row>
    <row r="86" spans="1:17">
      <c r="B86" s="6" t="s">
        <v>198</v>
      </c>
      <c r="C86" s="6" t="s">
        <v>199</v>
      </c>
      <c r="D86" s="2">
        <v>20</v>
      </c>
      <c r="H86">
        <v>13</v>
      </c>
      <c r="I86" s="2">
        <v>-20</v>
      </c>
      <c r="J86" s="2"/>
      <c r="L86" s="7">
        <f t="shared" si="14"/>
        <v>-10</v>
      </c>
      <c r="O86" s="7">
        <f t="shared" si="16"/>
        <v>-10</v>
      </c>
      <c r="P86" s="14">
        <f t="shared" si="11"/>
        <v>-20</v>
      </c>
      <c r="Q86">
        <f t="shared" si="15"/>
        <v>20</v>
      </c>
    </row>
    <row r="87" spans="1:17">
      <c r="A87" s="1">
        <v>42172</v>
      </c>
      <c r="B87" s="6" t="s">
        <v>195</v>
      </c>
      <c r="C87" s="6" t="s">
        <v>200</v>
      </c>
      <c r="D87" s="2">
        <v>40</v>
      </c>
      <c r="E87" t="s">
        <v>74</v>
      </c>
      <c r="H87">
        <v>9</v>
      </c>
      <c r="I87" s="2">
        <v>20</v>
      </c>
      <c r="J87" s="2"/>
      <c r="L87" s="7">
        <f t="shared" si="14"/>
        <v>-20</v>
      </c>
      <c r="N87">
        <v>1.64</v>
      </c>
      <c r="O87" s="7">
        <f t="shared" si="16"/>
        <v>12.159999999999997</v>
      </c>
      <c r="P87" s="14">
        <f t="shared" si="11"/>
        <v>-7.8400000000000034</v>
      </c>
      <c r="Q87">
        <f t="shared" si="15"/>
        <v>20</v>
      </c>
    </row>
    <row r="88" spans="1:17">
      <c r="B88" s="6" t="s">
        <v>201</v>
      </c>
      <c r="C88" s="6" t="s">
        <v>202</v>
      </c>
      <c r="D88" s="2">
        <v>40</v>
      </c>
      <c r="H88">
        <v>9</v>
      </c>
      <c r="I88" s="2">
        <v>-40</v>
      </c>
      <c r="J88" s="2"/>
      <c r="L88" s="7">
        <f t="shared" si="14"/>
        <v>-20</v>
      </c>
      <c r="O88" s="7">
        <f t="shared" si="16"/>
        <v>-20</v>
      </c>
      <c r="P88" s="14">
        <f t="shared" si="11"/>
        <v>-40</v>
      </c>
      <c r="Q88">
        <f t="shared" si="15"/>
        <v>40</v>
      </c>
    </row>
    <row r="89" spans="1:17">
      <c r="B89" s="6" t="s">
        <v>198</v>
      </c>
      <c r="C89" s="6" t="s">
        <v>203</v>
      </c>
      <c r="D89" s="2">
        <v>40</v>
      </c>
      <c r="H89">
        <v>13</v>
      </c>
      <c r="I89" s="2">
        <v>-40</v>
      </c>
      <c r="J89" s="2"/>
      <c r="L89" s="7">
        <f t="shared" si="14"/>
        <v>-20</v>
      </c>
      <c r="O89" s="7">
        <f t="shared" si="16"/>
        <v>-20</v>
      </c>
      <c r="P89" s="14">
        <f t="shared" si="11"/>
        <v>-40</v>
      </c>
      <c r="Q89">
        <f t="shared" si="15"/>
        <v>40</v>
      </c>
    </row>
    <row r="90" spans="1:17">
      <c r="A90" s="1">
        <v>42173</v>
      </c>
      <c r="B90" s="6" t="s">
        <v>201</v>
      </c>
      <c r="C90" s="6" t="s">
        <v>204</v>
      </c>
      <c r="D90" s="2">
        <v>40</v>
      </c>
      <c r="E90" t="s">
        <v>74</v>
      </c>
      <c r="H90">
        <v>11</v>
      </c>
      <c r="I90" s="2">
        <v>30</v>
      </c>
      <c r="J90" s="2"/>
      <c r="L90" s="7">
        <f t="shared" si="14"/>
        <v>-20</v>
      </c>
      <c r="N90">
        <v>3.55</v>
      </c>
      <c r="O90" s="7">
        <f t="shared" si="16"/>
        <v>48.449999999999996</v>
      </c>
      <c r="P90" s="14">
        <f t="shared" si="11"/>
        <v>28.449999999999996</v>
      </c>
      <c r="Q90">
        <f t="shared" si="15"/>
        <v>20</v>
      </c>
    </row>
    <row r="91" spans="1:17">
      <c r="B91" s="6" t="s">
        <v>198</v>
      </c>
      <c r="C91" s="6" t="s">
        <v>205</v>
      </c>
      <c r="D91" s="2">
        <v>40</v>
      </c>
      <c r="H91">
        <v>26</v>
      </c>
      <c r="I91" s="2">
        <v>-40</v>
      </c>
      <c r="J91" s="2"/>
      <c r="L91" s="7">
        <f t="shared" si="14"/>
        <v>-20</v>
      </c>
      <c r="O91" s="7">
        <f t="shared" si="16"/>
        <v>-20</v>
      </c>
      <c r="P91" s="14">
        <f t="shared" si="11"/>
        <v>-40</v>
      </c>
      <c r="Q91">
        <f t="shared" si="15"/>
        <v>40</v>
      </c>
    </row>
    <row r="92" spans="1:17">
      <c r="A92" s="1">
        <v>42174</v>
      </c>
      <c r="B92" s="6" t="s">
        <v>206</v>
      </c>
      <c r="C92" s="6" t="s">
        <v>207</v>
      </c>
      <c r="D92" s="2">
        <v>20</v>
      </c>
      <c r="H92">
        <v>17</v>
      </c>
      <c r="I92" s="2">
        <v>-20</v>
      </c>
      <c r="J92" s="2"/>
      <c r="L92" s="7">
        <f t="shared" si="14"/>
        <v>-10</v>
      </c>
      <c r="O92" s="7">
        <f t="shared" si="16"/>
        <v>-10</v>
      </c>
      <c r="P92" s="14">
        <f t="shared" si="11"/>
        <v>-20</v>
      </c>
      <c r="Q92">
        <f t="shared" si="15"/>
        <v>20</v>
      </c>
    </row>
    <row r="93" spans="1:17">
      <c r="B93" s="6" t="s">
        <v>208</v>
      </c>
      <c r="C93" s="6" t="s">
        <v>209</v>
      </c>
      <c r="D93" s="2">
        <v>10</v>
      </c>
      <c r="H93">
        <v>4.5</v>
      </c>
      <c r="I93" s="2">
        <v>-10</v>
      </c>
      <c r="J93" s="2"/>
      <c r="L93" s="7">
        <f t="shared" si="14"/>
        <v>-5</v>
      </c>
      <c r="P93" s="14">
        <f t="shared" si="11"/>
        <v>-5</v>
      </c>
      <c r="Q93">
        <f t="shared" si="15"/>
        <v>10</v>
      </c>
    </row>
    <row r="94" spans="1:17">
      <c r="B94" s="6" t="s">
        <v>195</v>
      </c>
      <c r="C94" s="6" t="s">
        <v>210</v>
      </c>
      <c r="D94" s="2">
        <v>40</v>
      </c>
      <c r="E94" t="s">
        <v>74</v>
      </c>
      <c r="H94">
        <v>6.5</v>
      </c>
      <c r="I94" s="2">
        <v>7.5</v>
      </c>
      <c r="J94" s="2"/>
      <c r="L94" s="7">
        <f t="shared" si="14"/>
        <v>-20</v>
      </c>
      <c r="N94">
        <v>2.5</v>
      </c>
      <c r="O94" s="7">
        <f>IF(E94="1st",(N94-1)*(D94/2)*0.95,IF(E94="Placed",(N94-1)*(D94/2)*0.95,-(D94/2)))</f>
        <v>28.5</v>
      </c>
      <c r="P94" s="14">
        <f t="shared" si="11"/>
        <v>8.5</v>
      </c>
      <c r="Q94">
        <f t="shared" si="15"/>
        <v>20</v>
      </c>
    </row>
    <row r="95" spans="1:17">
      <c r="B95" s="6" t="s">
        <v>211</v>
      </c>
      <c r="C95" s="6" t="s">
        <v>212</v>
      </c>
      <c r="D95" s="2">
        <v>30</v>
      </c>
      <c r="E95" t="s">
        <v>39</v>
      </c>
      <c r="H95">
        <v>3</v>
      </c>
      <c r="I95" s="2">
        <v>60</v>
      </c>
      <c r="J95" s="2"/>
      <c r="K95">
        <v>3.7</v>
      </c>
      <c r="L95" s="7">
        <f t="shared" si="14"/>
        <v>76.95</v>
      </c>
      <c r="P95" s="14">
        <f t="shared" si="11"/>
        <v>76.95</v>
      </c>
      <c r="Q95">
        <f t="shared" si="15"/>
        <v>30</v>
      </c>
    </row>
    <row r="96" spans="1:17">
      <c r="A96" s="1">
        <v>42175</v>
      </c>
      <c r="B96" s="6" t="s">
        <v>201</v>
      </c>
      <c r="C96" s="6" t="s">
        <v>213</v>
      </c>
      <c r="D96" s="2">
        <v>40</v>
      </c>
      <c r="H96">
        <v>6.5</v>
      </c>
      <c r="I96" s="2">
        <v>-40</v>
      </c>
      <c r="J96" s="2"/>
      <c r="L96" s="7">
        <f t="shared" si="14"/>
        <v>-20</v>
      </c>
      <c r="O96" s="7">
        <f>IF(E96="1st",(N96-1)*(D96/2)*0.95,IF(E96="Placed",(N96-1)*(D96/2)*0.95,-(D96/2)))</f>
        <v>-20</v>
      </c>
      <c r="P96" s="14">
        <f t="shared" si="11"/>
        <v>-40</v>
      </c>
      <c r="Q96">
        <f t="shared" si="15"/>
        <v>40</v>
      </c>
    </row>
    <row r="97" spans="1:17">
      <c r="C97" s="6" t="s">
        <v>214</v>
      </c>
      <c r="D97" s="2">
        <v>20</v>
      </c>
      <c r="H97">
        <v>13</v>
      </c>
      <c r="I97" s="2">
        <v>-20</v>
      </c>
      <c r="J97" s="2"/>
      <c r="L97" s="7">
        <f t="shared" si="14"/>
        <v>-10</v>
      </c>
      <c r="O97" s="7">
        <f>IF(E97="1st",(N97-1)*(D97/2)*0.95,IF(E97="Placed",(N97-1)*(D97/2)*0.95,-(D97/2)))</f>
        <v>-10</v>
      </c>
      <c r="P97" s="14">
        <f t="shared" si="11"/>
        <v>-20</v>
      </c>
      <c r="Q97">
        <f t="shared" si="15"/>
        <v>20</v>
      </c>
    </row>
    <row r="98" spans="1:17">
      <c r="B98" s="6" t="s">
        <v>198</v>
      </c>
      <c r="C98" s="6" t="s">
        <v>215</v>
      </c>
      <c r="D98" s="2">
        <v>40</v>
      </c>
      <c r="H98">
        <v>29</v>
      </c>
      <c r="I98" s="2">
        <v>-40</v>
      </c>
      <c r="J98" s="2"/>
      <c r="L98" s="7">
        <f t="shared" si="14"/>
        <v>-20</v>
      </c>
      <c r="O98" s="7">
        <f>IF(E98="1st",(N98-1)*(D98/2)*0.95,IF(E98="Placed",(N98-1)*(D98/2)*0.95,-(D98/2)))</f>
        <v>-20</v>
      </c>
      <c r="P98" s="14">
        <f t="shared" si="11"/>
        <v>-40</v>
      </c>
      <c r="Q98">
        <f t="shared" si="15"/>
        <v>40</v>
      </c>
    </row>
    <row r="99" spans="1:17">
      <c r="A99" s="1">
        <v>42178</v>
      </c>
      <c r="B99" s="6" t="s">
        <v>216</v>
      </c>
      <c r="C99" s="6" t="s">
        <v>217</v>
      </c>
      <c r="D99" s="2">
        <v>10</v>
      </c>
      <c r="H99">
        <v>7</v>
      </c>
      <c r="I99" s="2">
        <v>-10</v>
      </c>
      <c r="L99" s="7">
        <f t="shared" ref="L99:L135" si="17">IF(E99="1st",(K99-1)*Q99*0.95,-(D99/2))</f>
        <v>-5</v>
      </c>
      <c r="O99" s="7"/>
      <c r="P99" s="14">
        <f t="shared" ref="P99:P135" si="18">L99+O99</f>
        <v>-5</v>
      </c>
      <c r="Q99">
        <f t="shared" ref="Q99:Q135" si="19">IF(N99&gt;0,D99/2,D99)</f>
        <v>10</v>
      </c>
    </row>
    <row r="100" spans="1:17">
      <c r="B100" s="6" t="s">
        <v>218</v>
      </c>
      <c r="C100" s="6" t="s">
        <v>219</v>
      </c>
      <c r="D100" s="2">
        <v>30</v>
      </c>
      <c r="E100" t="s">
        <v>39</v>
      </c>
      <c r="H100">
        <v>3.25</v>
      </c>
      <c r="I100" s="15">
        <v>67.5</v>
      </c>
      <c r="K100">
        <v>3.87</v>
      </c>
      <c r="L100" s="7">
        <f t="shared" si="17"/>
        <v>81.795000000000002</v>
      </c>
      <c r="O100" s="7"/>
      <c r="P100" s="14">
        <f t="shared" si="18"/>
        <v>81.795000000000002</v>
      </c>
      <c r="Q100">
        <f t="shared" si="19"/>
        <v>30</v>
      </c>
    </row>
    <row r="101" spans="1:17">
      <c r="A101" s="1">
        <v>42179</v>
      </c>
      <c r="B101" s="6" t="s">
        <v>220</v>
      </c>
      <c r="C101" s="6" t="s">
        <v>221</v>
      </c>
      <c r="D101" s="2">
        <v>20</v>
      </c>
      <c r="H101">
        <v>7</v>
      </c>
      <c r="I101" s="2">
        <v>-20</v>
      </c>
      <c r="L101" s="7">
        <f t="shared" si="17"/>
        <v>-10</v>
      </c>
      <c r="O101" s="7"/>
      <c r="P101" s="14">
        <f t="shared" si="18"/>
        <v>-10</v>
      </c>
      <c r="Q101">
        <f t="shared" si="19"/>
        <v>20</v>
      </c>
    </row>
    <row r="102" spans="1:17">
      <c r="B102" s="6" t="s">
        <v>222</v>
      </c>
      <c r="C102" s="6" t="s">
        <v>223</v>
      </c>
      <c r="D102" s="2">
        <v>10</v>
      </c>
      <c r="E102" t="s">
        <v>74</v>
      </c>
      <c r="H102">
        <v>19</v>
      </c>
      <c r="I102" s="2">
        <v>13</v>
      </c>
      <c r="L102" s="7">
        <f t="shared" si="17"/>
        <v>-5</v>
      </c>
      <c r="N102">
        <v>4.4800000000000004</v>
      </c>
      <c r="O102" s="7">
        <f t="shared" ref="O102:O135" si="20">IF(E102="1st",(N102-1)*(D102/2)*0.95,IF(E102="Placed",(N102-1)*(D102/2)*0.95,-(D102/2)))</f>
        <v>16.53</v>
      </c>
      <c r="P102" s="14">
        <f t="shared" si="18"/>
        <v>11.530000000000001</v>
      </c>
      <c r="Q102">
        <f t="shared" si="19"/>
        <v>5</v>
      </c>
    </row>
    <row r="103" spans="1:17">
      <c r="A103" s="1">
        <v>42180</v>
      </c>
      <c r="B103" s="6" t="s">
        <v>224</v>
      </c>
      <c r="C103" s="6" t="s">
        <v>225</v>
      </c>
      <c r="D103" s="2">
        <v>20</v>
      </c>
      <c r="E103" t="s">
        <v>74</v>
      </c>
      <c r="H103">
        <v>34</v>
      </c>
      <c r="I103" s="2">
        <v>72.5</v>
      </c>
      <c r="L103" s="7">
        <f t="shared" si="17"/>
        <v>-10</v>
      </c>
      <c r="N103">
        <v>5.0999999999999996</v>
      </c>
      <c r="O103" s="7">
        <f t="shared" si="20"/>
        <v>38.949999999999996</v>
      </c>
      <c r="P103" s="14">
        <f t="shared" si="18"/>
        <v>28.949999999999996</v>
      </c>
      <c r="Q103">
        <f t="shared" si="19"/>
        <v>10</v>
      </c>
    </row>
    <row r="104" spans="1:17">
      <c r="A104" s="1">
        <v>42181</v>
      </c>
      <c r="B104" s="6" t="s">
        <v>226</v>
      </c>
      <c r="C104" s="6" t="s">
        <v>227</v>
      </c>
      <c r="D104" s="2">
        <v>20</v>
      </c>
      <c r="E104" t="s">
        <v>39</v>
      </c>
      <c r="H104">
        <v>5</v>
      </c>
      <c r="I104" s="2">
        <v>80</v>
      </c>
      <c r="K104">
        <v>2.72</v>
      </c>
      <c r="L104" s="7">
        <f t="shared" si="17"/>
        <v>32.680000000000007</v>
      </c>
      <c r="O104" s="7"/>
      <c r="P104" s="14">
        <f t="shared" si="18"/>
        <v>32.680000000000007</v>
      </c>
      <c r="Q104">
        <f t="shared" si="19"/>
        <v>20</v>
      </c>
    </row>
    <row r="105" spans="1:17">
      <c r="A105" s="1">
        <v>42182</v>
      </c>
      <c r="B105" s="6" t="s">
        <v>228</v>
      </c>
      <c r="C105" s="6" t="s">
        <v>229</v>
      </c>
      <c r="D105" s="2">
        <v>40</v>
      </c>
      <c r="H105">
        <v>12</v>
      </c>
      <c r="I105" s="2">
        <v>-40</v>
      </c>
      <c r="L105" s="7">
        <f t="shared" si="17"/>
        <v>-20</v>
      </c>
      <c r="O105" s="7">
        <f t="shared" si="20"/>
        <v>-20</v>
      </c>
      <c r="P105" s="14">
        <f t="shared" si="18"/>
        <v>-40</v>
      </c>
      <c r="Q105">
        <f t="shared" si="19"/>
        <v>40</v>
      </c>
    </row>
    <row r="106" spans="1:17">
      <c r="A106" s="1">
        <v>42183</v>
      </c>
      <c r="B106" s="6" t="s">
        <v>230</v>
      </c>
      <c r="C106" s="6" t="s">
        <v>231</v>
      </c>
      <c r="D106" s="2">
        <v>20</v>
      </c>
      <c r="H106">
        <v>17</v>
      </c>
      <c r="I106" s="2">
        <v>-20</v>
      </c>
      <c r="L106" s="7">
        <f t="shared" si="17"/>
        <v>-10</v>
      </c>
      <c r="O106" s="7">
        <f t="shared" si="20"/>
        <v>-10</v>
      </c>
      <c r="P106" s="14">
        <f t="shared" si="18"/>
        <v>-20</v>
      </c>
      <c r="Q106">
        <f t="shared" si="19"/>
        <v>20</v>
      </c>
    </row>
    <row r="107" spans="1:17">
      <c r="B107" s="6" t="s">
        <v>232</v>
      </c>
      <c r="C107" s="6" t="s">
        <v>233</v>
      </c>
      <c r="D107" s="2">
        <v>40</v>
      </c>
      <c r="H107">
        <v>7</v>
      </c>
      <c r="I107" s="2">
        <v>-40</v>
      </c>
      <c r="L107" s="7">
        <f t="shared" si="17"/>
        <v>-20</v>
      </c>
      <c r="O107" s="7">
        <f t="shared" si="20"/>
        <v>-20</v>
      </c>
      <c r="P107" s="14">
        <f t="shared" si="18"/>
        <v>-40</v>
      </c>
      <c r="Q107">
        <f t="shared" si="19"/>
        <v>40</v>
      </c>
    </row>
    <row r="108" spans="1:17">
      <c r="A108" s="1">
        <v>42186</v>
      </c>
      <c r="B108" s="6" t="s">
        <v>234</v>
      </c>
      <c r="C108" s="6" t="s">
        <v>235</v>
      </c>
      <c r="D108" s="2">
        <v>40</v>
      </c>
      <c r="H108">
        <v>2.88</v>
      </c>
      <c r="I108" s="2">
        <v>-40</v>
      </c>
      <c r="L108" s="7">
        <f t="shared" si="17"/>
        <v>-20</v>
      </c>
      <c r="O108" s="7"/>
      <c r="P108" s="14">
        <f t="shared" si="18"/>
        <v>-20</v>
      </c>
      <c r="Q108">
        <f t="shared" si="19"/>
        <v>40</v>
      </c>
    </row>
    <row r="109" spans="1:17">
      <c r="A109" s="1">
        <v>42188</v>
      </c>
      <c r="B109" s="6" t="s">
        <v>236</v>
      </c>
      <c r="C109" s="6" t="s">
        <v>237</v>
      </c>
      <c r="D109" s="2">
        <v>40</v>
      </c>
      <c r="E109" t="s">
        <v>74</v>
      </c>
      <c r="H109">
        <v>6.5</v>
      </c>
      <c r="I109" s="2">
        <v>2</v>
      </c>
      <c r="L109" s="7">
        <f t="shared" si="17"/>
        <v>-20</v>
      </c>
      <c r="N109">
        <v>2.83</v>
      </c>
      <c r="O109" s="7">
        <f t="shared" si="20"/>
        <v>34.770000000000003</v>
      </c>
      <c r="P109" s="14">
        <f t="shared" si="18"/>
        <v>14.770000000000003</v>
      </c>
      <c r="Q109">
        <f t="shared" si="19"/>
        <v>20</v>
      </c>
    </row>
    <row r="110" spans="1:17">
      <c r="B110" s="6" t="s">
        <v>238</v>
      </c>
      <c r="C110" s="6" t="s">
        <v>239</v>
      </c>
      <c r="D110" s="2">
        <v>20</v>
      </c>
      <c r="H110">
        <v>8.5</v>
      </c>
      <c r="I110" s="2">
        <v>-20</v>
      </c>
      <c r="L110" s="7">
        <f t="shared" si="17"/>
        <v>-10</v>
      </c>
      <c r="O110" s="7">
        <f t="shared" si="20"/>
        <v>-10</v>
      </c>
      <c r="P110" s="14">
        <f t="shared" si="18"/>
        <v>-20</v>
      </c>
      <c r="Q110">
        <f t="shared" si="19"/>
        <v>20</v>
      </c>
    </row>
    <row r="111" spans="1:17">
      <c r="A111" s="1">
        <v>42189</v>
      </c>
      <c r="B111" s="6" t="s">
        <v>240</v>
      </c>
      <c r="C111" s="6" t="s">
        <v>241</v>
      </c>
      <c r="D111" s="2">
        <v>40</v>
      </c>
      <c r="H111">
        <v>13</v>
      </c>
      <c r="I111" s="2">
        <v>-40</v>
      </c>
      <c r="L111" s="7">
        <f t="shared" si="17"/>
        <v>-20</v>
      </c>
      <c r="O111" s="7">
        <f t="shared" si="20"/>
        <v>-20</v>
      </c>
      <c r="P111" s="14">
        <f t="shared" si="18"/>
        <v>-40</v>
      </c>
      <c r="Q111">
        <f t="shared" si="19"/>
        <v>40</v>
      </c>
    </row>
    <row r="112" spans="1:17">
      <c r="B112" s="6" t="s">
        <v>242</v>
      </c>
      <c r="C112" s="6" t="s">
        <v>243</v>
      </c>
      <c r="D112" s="2">
        <v>20</v>
      </c>
      <c r="H112">
        <v>10</v>
      </c>
      <c r="I112" s="2">
        <v>-20</v>
      </c>
      <c r="L112" s="7">
        <f t="shared" si="17"/>
        <v>-10</v>
      </c>
      <c r="O112" s="7">
        <f t="shared" si="20"/>
        <v>-10</v>
      </c>
      <c r="P112" s="14">
        <f t="shared" si="18"/>
        <v>-20</v>
      </c>
      <c r="Q112">
        <f t="shared" si="19"/>
        <v>20</v>
      </c>
    </row>
    <row r="113" spans="1:17">
      <c r="B113" s="6" t="s">
        <v>244</v>
      </c>
      <c r="C113" s="6" t="s">
        <v>245</v>
      </c>
      <c r="D113" s="2">
        <v>30</v>
      </c>
      <c r="H113">
        <v>3.75</v>
      </c>
      <c r="I113" s="2">
        <v>-30</v>
      </c>
      <c r="L113" s="7">
        <f t="shared" si="17"/>
        <v>-15</v>
      </c>
      <c r="O113" s="7"/>
      <c r="P113" s="14">
        <f t="shared" si="18"/>
        <v>-15</v>
      </c>
      <c r="Q113">
        <f t="shared" si="19"/>
        <v>30</v>
      </c>
    </row>
    <row r="114" spans="1:17">
      <c r="A114" s="1">
        <v>42191</v>
      </c>
      <c r="B114" s="6" t="s">
        <v>159</v>
      </c>
      <c r="C114" s="6" t="s">
        <v>246</v>
      </c>
      <c r="D114" s="2">
        <v>20</v>
      </c>
      <c r="H114">
        <v>7</v>
      </c>
      <c r="I114" s="2">
        <v>-20</v>
      </c>
      <c r="L114" s="7">
        <f t="shared" si="17"/>
        <v>-10</v>
      </c>
      <c r="O114" s="7"/>
      <c r="P114" s="14">
        <f t="shared" si="18"/>
        <v>-10</v>
      </c>
      <c r="Q114">
        <f t="shared" si="19"/>
        <v>20</v>
      </c>
    </row>
    <row r="115" spans="1:17">
      <c r="C115" s="6" t="s">
        <v>247</v>
      </c>
      <c r="D115" s="2">
        <v>10</v>
      </c>
      <c r="H115">
        <v>14</v>
      </c>
      <c r="I115" s="2">
        <v>-10</v>
      </c>
      <c r="L115" s="7">
        <f t="shared" si="17"/>
        <v>-5</v>
      </c>
      <c r="O115" s="7"/>
      <c r="P115" s="14">
        <f t="shared" si="18"/>
        <v>-5</v>
      </c>
      <c r="Q115">
        <f t="shared" si="19"/>
        <v>10</v>
      </c>
    </row>
    <row r="116" spans="1:17">
      <c r="A116" s="1">
        <v>42192</v>
      </c>
      <c r="B116" s="6" t="s">
        <v>248</v>
      </c>
      <c r="C116" s="6" t="s">
        <v>249</v>
      </c>
      <c r="D116" s="2">
        <v>40</v>
      </c>
      <c r="H116">
        <v>11</v>
      </c>
      <c r="I116" s="2">
        <v>-20</v>
      </c>
      <c r="L116" s="7">
        <f t="shared" si="17"/>
        <v>-20</v>
      </c>
      <c r="O116" s="7">
        <f t="shared" si="20"/>
        <v>-20</v>
      </c>
      <c r="P116" s="14">
        <f t="shared" si="18"/>
        <v>-40</v>
      </c>
      <c r="Q116">
        <f t="shared" si="19"/>
        <v>40</v>
      </c>
    </row>
    <row r="117" spans="1:17">
      <c r="A117" s="1">
        <v>42194</v>
      </c>
      <c r="B117" s="6" t="s">
        <v>250</v>
      </c>
      <c r="C117" s="6" t="s">
        <v>251</v>
      </c>
      <c r="D117" s="2">
        <v>60</v>
      </c>
      <c r="H117">
        <v>9</v>
      </c>
      <c r="I117" s="2">
        <v>-60</v>
      </c>
      <c r="L117" s="7">
        <f t="shared" si="17"/>
        <v>-30</v>
      </c>
      <c r="O117" s="7">
        <f t="shared" si="20"/>
        <v>-30</v>
      </c>
      <c r="P117" s="14">
        <f t="shared" si="18"/>
        <v>-60</v>
      </c>
      <c r="Q117">
        <f t="shared" si="19"/>
        <v>60</v>
      </c>
    </row>
    <row r="118" spans="1:17">
      <c r="B118" s="6" t="s">
        <v>252</v>
      </c>
      <c r="C118" s="6" t="s">
        <v>253</v>
      </c>
      <c r="D118" s="2">
        <v>30</v>
      </c>
      <c r="H118">
        <v>4.5</v>
      </c>
      <c r="I118" s="2">
        <v>-30</v>
      </c>
      <c r="L118" s="7">
        <f t="shared" si="17"/>
        <v>-15</v>
      </c>
      <c r="O118" s="7"/>
      <c r="P118" s="14">
        <f t="shared" si="18"/>
        <v>-15</v>
      </c>
      <c r="Q118">
        <f t="shared" si="19"/>
        <v>30</v>
      </c>
    </row>
    <row r="119" spans="1:17">
      <c r="A119" s="1">
        <v>42195</v>
      </c>
      <c r="B119" s="6" t="s">
        <v>254</v>
      </c>
      <c r="C119" s="6" t="s">
        <v>255</v>
      </c>
      <c r="D119" s="2">
        <v>40</v>
      </c>
      <c r="H119">
        <v>17</v>
      </c>
      <c r="I119" s="2">
        <v>-40</v>
      </c>
      <c r="L119" s="7">
        <f t="shared" si="17"/>
        <v>-20</v>
      </c>
      <c r="O119" s="7">
        <f t="shared" si="20"/>
        <v>-20</v>
      </c>
      <c r="P119" s="14">
        <f t="shared" si="18"/>
        <v>-40</v>
      </c>
      <c r="Q119">
        <f t="shared" si="19"/>
        <v>40</v>
      </c>
    </row>
    <row r="120" spans="1:17">
      <c r="B120" s="6" t="s">
        <v>252</v>
      </c>
      <c r="C120" s="6" t="s">
        <v>256</v>
      </c>
      <c r="D120" s="2">
        <v>40</v>
      </c>
      <c r="E120" t="s">
        <v>39</v>
      </c>
      <c r="H120">
        <v>10</v>
      </c>
      <c r="I120" s="2">
        <v>216</v>
      </c>
      <c r="K120">
        <v>12</v>
      </c>
      <c r="L120" s="7">
        <f t="shared" si="17"/>
        <v>209</v>
      </c>
      <c r="N120">
        <v>2.88</v>
      </c>
      <c r="O120" s="7">
        <f t="shared" si="20"/>
        <v>35.719999999999992</v>
      </c>
      <c r="P120" s="14">
        <f t="shared" si="18"/>
        <v>244.72</v>
      </c>
      <c r="Q120">
        <f t="shared" si="19"/>
        <v>20</v>
      </c>
    </row>
    <row r="121" spans="1:17">
      <c r="B121" s="6" t="s">
        <v>257</v>
      </c>
      <c r="C121" s="6" t="s">
        <v>258</v>
      </c>
      <c r="D121" s="2">
        <v>40</v>
      </c>
      <c r="H121">
        <v>11</v>
      </c>
      <c r="I121" s="2">
        <v>-40</v>
      </c>
      <c r="L121" s="7">
        <f t="shared" si="17"/>
        <v>-20</v>
      </c>
      <c r="O121" s="7">
        <f t="shared" si="20"/>
        <v>-20</v>
      </c>
      <c r="P121" s="14">
        <f t="shared" si="18"/>
        <v>-40</v>
      </c>
      <c r="Q121">
        <f t="shared" si="19"/>
        <v>40</v>
      </c>
    </row>
    <row r="122" spans="1:17">
      <c r="A122" s="1">
        <v>42196</v>
      </c>
      <c r="B122" s="6" t="s">
        <v>259</v>
      </c>
      <c r="C122" s="6" t="s">
        <v>260</v>
      </c>
      <c r="D122" s="2">
        <v>40</v>
      </c>
      <c r="E122" t="s">
        <v>74</v>
      </c>
      <c r="H122">
        <v>7.5</v>
      </c>
      <c r="I122" s="7">
        <v>12.5</v>
      </c>
      <c r="L122" s="7">
        <f t="shared" si="17"/>
        <v>-20</v>
      </c>
      <c r="N122">
        <v>1.91</v>
      </c>
      <c r="O122" s="7">
        <f t="shared" si="20"/>
        <v>17.29</v>
      </c>
      <c r="P122" s="14">
        <f t="shared" si="18"/>
        <v>-2.7100000000000009</v>
      </c>
      <c r="Q122">
        <f t="shared" si="19"/>
        <v>20</v>
      </c>
    </row>
    <row r="123" spans="1:17">
      <c r="B123" s="6" t="s">
        <v>254</v>
      </c>
      <c r="C123" s="6" t="s">
        <v>261</v>
      </c>
      <c r="D123" s="2">
        <v>40</v>
      </c>
      <c r="E123" t="s">
        <v>74</v>
      </c>
      <c r="H123">
        <v>10</v>
      </c>
      <c r="I123" s="2">
        <v>25</v>
      </c>
      <c r="L123" s="7">
        <f t="shared" si="17"/>
        <v>-20</v>
      </c>
      <c r="N123">
        <v>4.5</v>
      </c>
      <c r="O123" s="7">
        <f t="shared" si="20"/>
        <v>66.5</v>
      </c>
      <c r="P123" s="14">
        <f t="shared" si="18"/>
        <v>46.5</v>
      </c>
      <c r="Q123">
        <f t="shared" si="19"/>
        <v>20</v>
      </c>
    </row>
    <row r="124" spans="1:17">
      <c r="B124" s="6" t="s">
        <v>262</v>
      </c>
      <c r="C124" s="6" t="s">
        <v>263</v>
      </c>
      <c r="D124" s="2">
        <v>20</v>
      </c>
      <c r="E124" t="s">
        <v>39</v>
      </c>
      <c r="H124">
        <v>26</v>
      </c>
      <c r="I124" s="7">
        <v>312.5</v>
      </c>
      <c r="K124">
        <v>26.39</v>
      </c>
      <c r="L124" s="7">
        <f t="shared" si="17"/>
        <v>241.20499999999998</v>
      </c>
      <c r="N124">
        <v>5</v>
      </c>
      <c r="O124" s="7">
        <f t="shared" si="20"/>
        <v>38</v>
      </c>
      <c r="P124" s="14">
        <f t="shared" si="18"/>
        <v>279.20499999999998</v>
      </c>
      <c r="Q124">
        <f t="shared" si="19"/>
        <v>10</v>
      </c>
    </row>
    <row r="125" spans="1:17">
      <c r="C125" s="6" t="s">
        <v>264</v>
      </c>
      <c r="D125" s="2">
        <v>20</v>
      </c>
      <c r="H125">
        <v>21</v>
      </c>
      <c r="I125" s="2">
        <v>-20</v>
      </c>
      <c r="L125" s="7">
        <f t="shared" si="17"/>
        <v>-10</v>
      </c>
      <c r="O125" s="7">
        <f t="shared" si="20"/>
        <v>-10</v>
      </c>
      <c r="P125" s="14">
        <f t="shared" si="18"/>
        <v>-20</v>
      </c>
      <c r="Q125">
        <f t="shared" si="19"/>
        <v>20</v>
      </c>
    </row>
    <row r="126" spans="1:17">
      <c r="B126" s="6" t="s">
        <v>265</v>
      </c>
      <c r="C126" s="6" t="s">
        <v>266</v>
      </c>
      <c r="D126" s="2">
        <v>40</v>
      </c>
      <c r="H126">
        <v>13</v>
      </c>
      <c r="I126" s="7">
        <v>-40</v>
      </c>
      <c r="L126" s="7">
        <f t="shared" si="17"/>
        <v>-20</v>
      </c>
      <c r="O126" s="7">
        <f t="shared" si="20"/>
        <v>-20</v>
      </c>
      <c r="P126" s="14">
        <f t="shared" si="18"/>
        <v>-40</v>
      </c>
      <c r="Q126">
        <f t="shared" si="19"/>
        <v>40</v>
      </c>
    </row>
    <row r="127" spans="1:17">
      <c r="A127" s="1">
        <v>42197</v>
      </c>
      <c r="B127" s="6" t="s">
        <v>267</v>
      </c>
      <c r="C127" s="6" t="s">
        <v>268</v>
      </c>
      <c r="D127" s="2">
        <v>20</v>
      </c>
      <c r="E127" t="s">
        <v>39</v>
      </c>
      <c r="H127">
        <v>8</v>
      </c>
      <c r="I127" s="2">
        <v>84</v>
      </c>
      <c r="K127">
        <v>4.8</v>
      </c>
      <c r="L127" s="7">
        <f t="shared" si="17"/>
        <v>36.1</v>
      </c>
      <c r="N127">
        <v>1.76</v>
      </c>
      <c r="O127" s="7">
        <f t="shared" si="20"/>
        <v>7.22</v>
      </c>
      <c r="P127" s="14">
        <f t="shared" si="18"/>
        <v>43.32</v>
      </c>
      <c r="Q127">
        <f t="shared" si="19"/>
        <v>10</v>
      </c>
    </row>
    <row r="128" spans="1:17">
      <c r="A128" s="1">
        <v>42199</v>
      </c>
      <c r="B128" s="6" t="s">
        <v>269</v>
      </c>
      <c r="C128" s="6" t="s">
        <v>270</v>
      </c>
      <c r="D128" s="2">
        <v>20</v>
      </c>
      <c r="H128">
        <v>26</v>
      </c>
      <c r="I128" s="7">
        <v>-20</v>
      </c>
      <c r="L128" s="7">
        <f t="shared" si="17"/>
        <v>-10</v>
      </c>
      <c r="O128" s="7">
        <f t="shared" si="20"/>
        <v>-10</v>
      </c>
      <c r="P128" s="14">
        <f t="shared" si="18"/>
        <v>-20</v>
      </c>
      <c r="Q128">
        <f t="shared" si="19"/>
        <v>20</v>
      </c>
    </row>
    <row r="129" spans="1:17">
      <c r="A129" s="1">
        <v>42200</v>
      </c>
      <c r="B129" s="6" t="s">
        <v>271</v>
      </c>
      <c r="C129" s="6" t="s">
        <v>272</v>
      </c>
      <c r="D129" s="2">
        <v>20</v>
      </c>
      <c r="E129" t="s">
        <v>74</v>
      </c>
      <c r="H129">
        <v>8.5</v>
      </c>
      <c r="I129" s="2">
        <v>5</v>
      </c>
      <c r="L129" s="7">
        <f t="shared" si="17"/>
        <v>-10</v>
      </c>
      <c r="N129">
        <v>2.62</v>
      </c>
      <c r="O129" s="7">
        <f t="shared" si="20"/>
        <v>15.390000000000002</v>
      </c>
      <c r="P129" s="14">
        <f t="shared" si="18"/>
        <v>5.3900000000000023</v>
      </c>
      <c r="Q129">
        <f t="shared" si="19"/>
        <v>10</v>
      </c>
    </row>
    <row r="130" spans="1:17">
      <c r="A130" s="1">
        <v>42201</v>
      </c>
      <c r="B130" s="6" t="s">
        <v>273</v>
      </c>
      <c r="C130" s="6" t="s">
        <v>274</v>
      </c>
      <c r="D130" s="2">
        <v>10</v>
      </c>
      <c r="H130">
        <v>13</v>
      </c>
      <c r="I130" s="7">
        <v>-10</v>
      </c>
      <c r="L130" s="7">
        <f t="shared" si="17"/>
        <v>-5</v>
      </c>
      <c r="O130" s="7"/>
      <c r="P130" s="14">
        <f t="shared" si="18"/>
        <v>-5</v>
      </c>
      <c r="Q130">
        <f t="shared" si="19"/>
        <v>10</v>
      </c>
    </row>
    <row r="131" spans="1:17">
      <c r="A131" s="1">
        <v>42202</v>
      </c>
      <c r="B131" s="6" t="s">
        <v>275</v>
      </c>
      <c r="C131" s="6" t="s">
        <v>276</v>
      </c>
      <c r="D131" s="2">
        <v>20</v>
      </c>
      <c r="H131">
        <v>26</v>
      </c>
      <c r="I131" s="2">
        <v>-20</v>
      </c>
      <c r="L131" s="7">
        <f t="shared" si="17"/>
        <v>-10</v>
      </c>
      <c r="O131" s="7">
        <f t="shared" si="20"/>
        <v>-10</v>
      </c>
      <c r="P131" s="14">
        <f t="shared" si="18"/>
        <v>-20</v>
      </c>
      <c r="Q131">
        <f t="shared" si="19"/>
        <v>20</v>
      </c>
    </row>
    <row r="132" spans="1:17">
      <c r="A132" s="1">
        <v>42203</v>
      </c>
      <c r="B132" s="6" t="s">
        <v>277</v>
      </c>
      <c r="C132" s="6" t="s">
        <v>278</v>
      </c>
      <c r="D132" s="2">
        <v>40</v>
      </c>
      <c r="H132">
        <v>6</v>
      </c>
      <c r="I132" s="7">
        <v>-40</v>
      </c>
      <c r="L132" s="7">
        <f t="shared" si="17"/>
        <v>-20</v>
      </c>
      <c r="O132" s="7">
        <f t="shared" si="20"/>
        <v>-20</v>
      </c>
      <c r="P132" s="14">
        <f t="shared" si="18"/>
        <v>-40</v>
      </c>
      <c r="Q132">
        <f t="shared" si="19"/>
        <v>40</v>
      </c>
    </row>
    <row r="133" spans="1:17">
      <c r="B133" s="6" t="s">
        <v>279</v>
      </c>
      <c r="C133" s="6" t="s">
        <v>280</v>
      </c>
      <c r="D133" s="2">
        <v>20</v>
      </c>
      <c r="E133" t="s">
        <v>74</v>
      </c>
      <c r="H133">
        <v>12</v>
      </c>
      <c r="I133" s="2">
        <v>17.5</v>
      </c>
      <c r="L133" s="7">
        <f t="shared" si="17"/>
        <v>-10</v>
      </c>
      <c r="N133">
        <v>2.1800000000000002</v>
      </c>
      <c r="O133" s="7">
        <f t="shared" si="20"/>
        <v>11.21</v>
      </c>
      <c r="P133" s="14">
        <f t="shared" si="18"/>
        <v>1.2100000000000009</v>
      </c>
      <c r="Q133">
        <f t="shared" si="19"/>
        <v>10</v>
      </c>
    </row>
    <row r="134" spans="1:17">
      <c r="B134" s="6" t="s">
        <v>281</v>
      </c>
      <c r="C134" s="6" t="s">
        <v>282</v>
      </c>
      <c r="D134" s="2">
        <v>40</v>
      </c>
      <c r="H134">
        <v>9</v>
      </c>
      <c r="I134" s="7">
        <v>-40</v>
      </c>
      <c r="L134" s="7">
        <f t="shared" si="17"/>
        <v>-20</v>
      </c>
      <c r="O134" s="7">
        <f t="shared" si="20"/>
        <v>-20</v>
      </c>
      <c r="P134" s="14">
        <f t="shared" si="18"/>
        <v>-40</v>
      </c>
      <c r="Q134">
        <f t="shared" si="19"/>
        <v>40</v>
      </c>
    </row>
    <row r="135" spans="1:17">
      <c r="A135" s="1">
        <v>42204</v>
      </c>
      <c r="B135" s="6" t="s">
        <v>283</v>
      </c>
      <c r="C135" s="6" t="s">
        <v>284</v>
      </c>
      <c r="D135" s="2">
        <v>40</v>
      </c>
      <c r="E135" t="s">
        <v>74</v>
      </c>
      <c r="H135">
        <v>7.5</v>
      </c>
      <c r="I135" s="2">
        <v>6</v>
      </c>
      <c r="L135" s="7">
        <f t="shared" si="17"/>
        <v>-20</v>
      </c>
      <c r="N135">
        <v>2.13</v>
      </c>
      <c r="O135" s="7">
        <f t="shared" si="20"/>
        <v>21.469999999999995</v>
      </c>
      <c r="P135" s="14">
        <f t="shared" si="18"/>
        <v>1.4699999999999953</v>
      </c>
      <c r="Q135">
        <f t="shared" si="19"/>
        <v>20</v>
      </c>
    </row>
  </sheetData>
  <mergeCells count="1">
    <mergeCell ref="K1:P1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>
      <pane ySplit="2" topLeftCell="A3" activePane="bottomLeft" state="frozen"/>
      <selection pane="bottomLeft" activeCell="U10" sqref="U10"/>
    </sheetView>
  </sheetViews>
  <sheetFormatPr defaultRowHeight="15"/>
  <cols>
    <col min="1" max="1" width="9" style="1" customWidth="1"/>
    <col min="2" max="2" width="19.28515625" customWidth="1"/>
    <col min="3" max="3" width="68.85546875" customWidth="1"/>
    <col min="4" max="4" width="11.7109375" customWidth="1"/>
    <col min="6" max="6" width="16.28515625" hidden="1" customWidth="1"/>
    <col min="7" max="7" width="38" hidden="1" customWidth="1"/>
    <col min="8" max="8" width="6" bestFit="1" customWidth="1"/>
    <col min="10" max="10" width="2" customWidth="1"/>
    <col min="11" max="11" width="8.42578125" bestFit="1" customWidth="1"/>
    <col min="12" max="12" width="13.140625" customWidth="1"/>
    <col min="13" max="13" width="1.5703125" customWidth="1"/>
    <col min="15" max="15" width="11.140625" bestFit="1" customWidth="1"/>
    <col min="16" max="16" width="12.5703125" customWidth="1"/>
    <col min="17" max="17" width="9.140625" hidden="1" customWidth="1"/>
    <col min="18" max="18" width="12.42578125" bestFit="1" customWidth="1"/>
  </cols>
  <sheetData>
    <row r="1" spans="1:17">
      <c r="A1" s="1" t="s">
        <v>0</v>
      </c>
      <c r="B1" s="2">
        <v>1000</v>
      </c>
      <c r="F1" s="3" t="s">
        <v>1</v>
      </c>
      <c r="G1" s="3"/>
      <c r="H1" s="3"/>
      <c r="I1" s="3"/>
      <c r="J1" s="16"/>
      <c r="K1" s="17" t="s">
        <v>2</v>
      </c>
      <c r="L1" s="17"/>
      <c r="M1" s="17"/>
      <c r="N1" s="17"/>
      <c r="O1" s="17"/>
      <c r="P1" s="17"/>
    </row>
    <row r="2" spans="1:17" s="5" customFormat="1">
      <c r="A2" s="4" t="s">
        <v>5</v>
      </c>
      <c r="B2" s="5" t="s">
        <v>6</v>
      </c>
      <c r="C2" s="5" t="s">
        <v>7</v>
      </c>
      <c r="D2" s="5" t="s">
        <v>8</v>
      </c>
      <c r="E2" s="5" t="s">
        <v>9</v>
      </c>
      <c r="F2" s="5" t="s">
        <v>10</v>
      </c>
      <c r="H2" s="5" t="s">
        <v>11</v>
      </c>
      <c r="I2" s="5" t="s">
        <v>12</v>
      </c>
      <c r="K2" s="5" t="s">
        <v>13</v>
      </c>
      <c r="L2" s="5" t="s">
        <v>14</v>
      </c>
      <c r="N2" s="5" t="s">
        <v>15</v>
      </c>
      <c r="O2" s="5" t="s">
        <v>16</v>
      </c>
      <c r="P2" s="5" t="s">
        <v>17</v>
      </c>
      <c r="Q2" s="5" t="s">
        <v>18</v>
      </c>
    </row>
    <row r="3" spans="1:17" s="8" customFormat="1">
      <c r="A3" s="12">
        <v>42178</v>
      </c>
      <c r="B3" s="13" t="s">
        <v>216</v>
      </c>
      <c r="C3" s="13" t="s">
        <v>217</v>
      </c>
      <c r="D3" s="9">
        <v>10</v>
      </c>
      <c r="H3" s="8">
        <v>7</v>
      </c>
      <c r="I3" s="9">
        <v>-10</v>
      </c>
      <c r="L3" s="14">
        <f t="shared" ref="L3:L39" si="0">IF(E3="1st",(K3-1)*Q3*0.95,-(D3/2))</f>
        <v>-5</v>
      </c>
      <c r="O3" s="14"/>
      <c r="P3" s="14">
        <f t="shared" ref="P3:P17" si="1">L3+O3</f>
        <v>-5</v>
      </c>
      <c r="Q3" s="8">
        <f t="shared" ref="Q3:Q39" si="2">IF(N3&gt;0,D3/2,D3)</f>
        <v>10</v>
      </c>
    </row>
    <row r="4" spans="1:17">
      <c r="B4" s="6" t="s">
        <v>218</v>
      </c>
      <c r="C4" s="6" t="s">
        <v>219</v>
      </c>
      <c r="D4" s="2">
        <v>30</v>
      </c>
      <c r="E4" t="s">
        <v>39</v>
      </c>
      <c r="H4">
        <v>3.25</v>
      </c>
      <c r="I4" s="15">
        <v>67.5</v>
      </c>
      <c r="K4">
        <v>3.87</v>
      </c>
      <c r="L4" s="7">
        <f t="shared" si="0"/>
        <v>81.795000000000002</v>
      </c>
      <c r="O4" s="7"/>
      <c r="P4" s="14">
        <f t="shared" si="1"/>
        <v>81.795000000000002</v>
      </c>
      <c r="Q4">
        <f t="shared" si="2"/>
        <v>30</v>
      </c>
    </row>
    <row r="5" spans="1:17">
      <c r="A5" s="1">
        <v>42179</v>
      </c>
      <c r="B5" s="6" t="s">
        <v>220</v>
      </c>
      <c r="C5" s="6" t="s">
        <v>221</v>
      </c>
      <c r="D5" s="2">
        <v>20</v>
      </c>
      <c r="H5">
        <v>7</v>
      </c>
      <c r="I5" s="2">
        <v>-20</v>
      </c>
      <c r="L5" s="7">
        <f t="shared" si="0"/>
        <v>-10</v>
      </c>
      <c r="O5" s="7"/>
      <c r="P5" s="14">
        <f t="shared" si="1"/>
        <v>-10</v>
      </c>
      <c r="Q5">
        <f t="shared" si="2"/>
        <v>20</v>
      </c>
    </row>
    <row r="6" spans="1:17">
      <c r="B6" s="6" t="s">
        <v>222</v>
      </c>
      <c r="C6" s="6" t="s">
        <v>223</v>
      </c>
      <c r="D6" s="2">
        <v>10</v>
      </c>
      <c r="E6" t="s">
        <v>74</v>
      </c>
      <c r="H6">
        <v>19</v>
      </c>
      <c r="I6" s="2">
        <v>13</v>
      </c>
      <c r="L6" s="7">
        <f t="shared" si="0"/>
        <v>-5</v>
      </c>
      <c r="N6">
        <v>4.4800000000000004</v>
      </c>
      <c r="O6" s="7">
        <f t="shared" ref="O6:O39" si="3">IF(E6="1st",(N6-1)*(D6/2)*0.95,IF(E6="Placed",(N6-1)*(D6/2)*0.95,-(D6/2)))</f>
        <v>16.53</v>
      </c>
      <c r="P6" s="14">
        <f t="shared" si="1"/>
        <v>11.530000000000001</v>
      </c>
      <c r="Q6">
        <f t="shared" si="2"/>
        <v>5</v>
      </c>
    </row>
    <row r="7" spans="1:17">
      <c r="A7" s="1">
        <v>42180</v>
      </c>
      <c r="B7" s="6" t="s">
        <v>224</v>
      </c>
      <c r="C7" s="6" t="s">
        <v>225</v>
      </c>
      <c r="D7" s="2">
        <v>20</v>
      </c>
      <c r="E7" t="s">
        <v>74</v>
      </c>
      <c r="H7">
        <v>34</v>
      </c>
      <c r="I7" s="2">
        <v>72.5</v>
      </c>
      <c r="L7" s="7">
        <f t="shared" si="0"/>
        <v>-10</v>
      </c>
      <c r="N7">
        <v>5.0999999999999996</v>
      </c>
      <c r="O7" s="7">
        <f t="shared" si="3"/>
        <v>38.949999999999996</v>
      </c>
      <c r="P7" s="14">
        <f t="shared" si="1"/>
        <v>28.949999999999996</v>
      </c>
      <c r="Q7">
        <f t="shared" si="2"/>
        <v>10</v>
      </c>
    </row>
    <row r="8" spans="1:17">
      <c r="A8" s="1">
        <v>42181</v>
      </c>
      <c r="B8" s="6" t="s">
        <v>226</v>
      </c>
      <c r="C8" s="6" t="s">
        <v>227</v>
      </c>
      <c r="D8" s="2">
        <v>20</v>
      </c>
      <c r="E8" t="s">
        <v>39</v>
      </c>
      <c r="H8">
        <v>5</v>
      </c>
      <c r="I8" s="2">
        <v>80</v>
      </c>
      <c r="K8">
        <v>2.72</v>
      </c>
      <c r="L8" s="7">
        <f t="shared" si="0"/>
        <v>32.680000000000007</v>
      </c>
      <c r="O8" s="7"/>
      <c r="P8" s="14">
        <f t="shared" si="1"/>
        <v>32.680000000000007</v>
      </c>
      <c r="Q8">
        <f t="shared" si="2"/>
        <v>20</v>
      </c>
    </row>
    <row r="9" spans="1:17">
      <c r="A9" s="1">
        <v>42182</v>
      </c>
      <c r="B9" s="6" t="s">
        <v>228</v>
      </c>
      <c r="C9" s="6" t="s">
        <v>229</v>
      </c>
      <c r="D9" s="2">
        <v>40</v>
      </c>
      <c r="H9">
        <v>12</v>
      </c>
      <c r="I9" s="2">
        <v>-40</v>
      </c>
      <c r="L9" s="7">
        <f t="shared" si="0"/>
        <v>-20</v>
      </c>
      <c r="O9" s="7">
        <f t="shared" si="3"/>
        <v>-20</v>
      </c>
      <c r="P9" s="14">
        <f t="shared" si="1"/>
        <v>-40</v>
      </c>
      <c r="Q9">
        <f t="shared" si="2"/>
        <v>40</v>
      </c>
    </row>
    <row r="10" spans="1:17">
      <c r="A10" s="1">
        <v>42183</v>
      </c>
      <c r="B10" s="6" t="s">
        <v>230</v>
      </c>
      <c r="C10" s="6" t="s">
        <v>231</v>
      </c>
      <c r="D10" s="2">
        <v>20</v>
      </c>
      <c r="H10">
        <v>17</v>
      </c>
      <c r="I10" s="2">
        <v>-20</v>
      </c>
      <c r="L10" s="7">
        <f t="shared" si="0"/>
        <v>-10</v>
      </c>
      <c r="O10" s="7">
        <f t="shared" si="3"/>
        <v>-10</v>
      </c>
      <c r="P10" s="14">
        <f t="shared" si="1"/>
        <v>-20</v>
      </c>
      <c r="Q10">
        <f t="shared" si="2"/>
        <v>20</v>
      </c>
    </row>
    <row r="11" spans="1:17">
      <c r="B11" s="6" t="s">
        <v>232</v>
      </c>
      <c r="C11" s="6" t="s">
        <v>233</v>
      </c>
      <c r="D11" s="2">
        <v>40</v>
      </c>
      <c r="H11">
        <v>7</v>
      </c>
      <c r="I11" s="2">
        <v>-40</v>
      </c>
      <c r="L11" s="7">
        <f t="shared" si="0"/>
        <v>-20</v>
      </c>
      <c r="O11" s="7">
        <f t="shared" si="3"/>
        <v>-20</v>
      </c>
      <c r="P11" s="14">
        <f t="shared" si="1"/>
        <v>-40</v>
      </c>
      <c r="Q11">
        <f t="shared" si="2"/>
        <v>40</v>
      </c>
    </row>
    <row r="12" spans="1:17">
      <c r="A12" s="1">
        <v>42186</v>
      </c>
      <c r="B12" s="6" t="s">
        <v>234</v>
      </c>
      <c r="C12" s="6" t="s">
        <v>235</v>
      </c>
      <c r="D12" s="2">
        <v>40</v>
      </c>
      <c r="H12">
        <v>2.88</v>
      </c>
      <c r="I12" s="2">
        <v>-40</v>
      </c>
      <c r="L12" s="7">
        <f t="shared" si="0"/>
        <v>-20</v>
      </c>
      <c r="O12" s="7"/>
      <c r="P12" s="14">
        <f t="shared" si="1"/>
        <v>-20</v>
      </c>
      <c r="Q12">
        <f t="shared" si="2"/>
        <v>40</v>
      </c>
    </row>
    <row r="13" spans="1:17">
      <c r="A13" s="1">
        <v>42188</v>
      </c>
      <c r="B13" s="6" t="s">
        <v>236</v>
      </c>
      <c r="C13" s="6" t="s">
        <v>237</v>
      </c>
      <c r="D13" s="2">
        <v>40</v>
      </c>
      <c r="E13" t="s">
        <v>74</v>
      </c>
      <c r="H13">
        <v>6.5</v>
      </c>
      <c r="I13" s="2">
        <v>2</v>
      </c>
      <c r="L13" s="7">
        <f t="shared" si="0"/>
        <v>-20</v>
      </c>
      <c r="N13">
        <v>2.83</v>
      </c>
      <c r="O13" s="7">
        <f t="shared" si="3"/>
        <v>34.770000000000003</v>
      </c>
      <c r="P13" s="14">
        <f t="shared" si="1"/>
        <v>14.770000000000003</v>
      </c>
      <c r="Q13">
        <f t="shared" si="2"/>
        <v>20</v>
      </c>
    </row>
    <row r="14" spans="1:17">
      <c r="B14" s="6" t="s">
        <v>238</v>
      </c>
      <c r="C14" s="6" t="s">
        <v>239</v>
      </c>
      <c r="D14" s="2">
        <v>20</v>
      </c>
      <c r="H14">
        <v>8.5</v>
      </c>
      <c r="I14" s="2">
        <v>-20</v>
      </c>
      <c r="L14" s="7">
        <f t="shared" si="0"/>
        <v>-10</v>
      </c>
      <c r="O14" s="7">
        <f t="shared" si="3"/>
        <v>-10</v>
      </c>
      <c r="P14" s="14">
        <f t="shared" si="1"/>
        <v>-20</v>
      </c>
      <c r="Q14">
        <f t="shared" si="2"/>
        <v>20</v>
      </c>
    </row>
    <row r="15" spans="1:17">
      <c r="A15" s="1">
        <v>42189</v>
      </c>
      <c r="B15" s="6" t="s">
        <v>240</v>
      </c>
      <c r="C15" s="6" t="s">
        <v>241</v>
      </c>
      <c r="D15" s="2">
        <v>40</v>
      </c>
      <c r="H15">
        <v>13</v>
      </c>
      <c r="I15" s="2">
        <v>-40</v>
      </c>
      <c r="L15" s="7">
        <f t="shared" si="0"/>
        <v>-20</v>
      </c>
      <c r="O15" s="7">
        <f t="shared" si="3"/>
        <v>-20</v>
      </c>
      <c r="P15" s="14">
        <f t="shared" si="1"/>
        <v>-40</v>
      </c>
      <c r="Q15">
        <f t="shared" si="2"/>
        <v>40</v>
      </c>
    </row>
    <row r="16" spans="1:17">
      <c r="B16" s="6" t="s">
        <v>242</v>
      </c>
      <c r="C16" s="6" t="s">
        <v>243</v>
      </c>
      <c r="D16" s="2">
        <v>20</v>
      </c>
      <c r="H16">
        <v>10</v>
      </c>
      <c r="I16" s="2">
        <v>-20</v>
      </c>
      <c r="L16" s="7">
        <f t="shared" si="0"/>
        <v>-10</v>
      </c>
      <c r="O16" s="7">
        <f t="shared" si="3"/>
        <v>-10</v>
      </c>
      <c r="P16" s="14">
        <f t="shared" si="1"/>
        <v>-20</v>
      </c>
      <c r="Q16">
        <f t="shared" si="2"/>
        <v>20</v>
      </c>
    </row>
    <row r="17" spans="1:17">
      <c r="B17" s="6" t="s">
        <v>244</v>
      </c>
      <c r="C17" s="6" t="s">
        <v>245</v>
      </c>
      <c r="D17" s="2">
        <v>30</v>
      </c>
      <c r="H17">
        <v>3.75</v>
      </c>
      <c r="I17" s="2">
        <v>-30</v>
      </c>
      <c r="L17" s="7">
        <f t="shared" si="0"/>
        <v>-15</v>
      </c>
      <c r="O17" s="7"/>
      <c r="P17" s="14">
        <f t="shared" si="1"/>
        <v>-15</v>
      </c>
      <c r="Q17">
        <f t="shared" si="2"/>
        <v>30</v>
      </c>
    </row>
    <row r="18" spans="1:17">
      <c r="A18" s="1">
        <v>42191</v>
      </c>
      <c r="B18" s="6" t="s">
        <v>159</v>
      </c>
      <c r="C18" s="6" t="s">
        <v>246</v>
      </c>
      <c r="D18" s="2">
        <v>20</v>
      </c>
      <c r="H18">
        <v>7</v>
      </c>
      <c r="I18" s="2">
        <v>-20</v>
      </c>
      <c r="L18" s="7">
        <f t="shared" si="0"/>
        <v>-10</v>
      </c>
      <c r="O18" s="7"/>
      <c r="P18" s="14">
        <f t="shared" ref="P18:P39" si="4">L18+O18</f>
        <v>-10</v>
      </c>
      <c r="Q18">
        <f t="shared" si="2"/>
        <v>20</v>
      </c>
    </row>
    <row r="19" spans="1:17">
      <c r="C19" s="6" t="s">
        <v>247</v>
      </c>
      <c r="D19" s="2">
        <v>10</v>
      </c>
      <c r="H19">
        <v>14</v>
      </c>
      <c r="I19" s="2">
        <v>-10</v>
      </c>
      <c r="L19" s="7">
        <f t="shared" si="0"/>
        <v>-5</v>
      </c>
      <c r="O19" s="7"/>
      <c r="P19" s="14">
        <f t="shared" si="4"/>
        <v>-5</v>
      </c>
      <c r="Q19">
        <f t="shared" si="2"/>
        <v>10</v>
      </c>
    </row>
    <row r="20" spans="1:17">
      <c r="A20" s="1">
        <v>42192</v>
      </c>
      <c r="B20" s="6" t="s">
        <v>248</v>
      </c>
      <c r="C20" s="6" t="s">
        <v>249</v>
      </c>
      <c r="D20" s="2">
        <v>40</v>
      </c>
      <c r="H20">
        <v>11</v>
      </c>
      <c r="I20" s="2">
        <v>-20</v>
      </c>
      <c r="L20" s="7">
        <f t="shared" si="0"/>
        <v>-20</v>
      </c>
      <c r="O20" s="7">
        <f t="shared" si="3"/>
        <v>-20</v>
      </c>
      <c r="P20" s="14">
        <f t="shared" si="4"/>
        <v>-40</v>
      </c>
      <c r="Q20">
        <f t="shared" si="2"/>
        <v>40</v>
      </c>
    </row>
    <row r="21" spans="1:17">
      <c r="A21" s="1">
        <v>42194</v>
      </c>
      <c r="B21" s="6" t="s">
        <v>250</v>
      </c>
      <c r="C21" s="6" t="s">
        <v>251</v>
      </c>
      <c r="D21" s="2">
        <v>60</v>
      </c>
      <c r="H21">
        <v>9</v>
      </c>
      <c r="I21" s="2">
        <v>-60</v>
      </c>
      <c r="L21" s="7">
        <f t="shared" si="0"/>
        <v>-30</v>
      </c>
      <c r="O21" s="7">
        <f t="shared" si="3"/>
        <v>-30</v>
      </c>
      <c r="P21" s="14">
        <f t="shared" si="4"/>
        <v>-60</v>
      </c>
      <c r="Q21">
        <f t="shared" si="2"/>
        <v>60</v>
      </c>
    </row>
    <row r="22" spans="1:17">
      <c r="B22" s="6" t="s">
        <v>252</v>
      </c>
      <c r="C22" s="6" t="s">
        <v>253</v>
      </c>
      <c r="D22" s="2">
        <v>30</v>
      </c>
      <c r="H22">
        <v>4.5</v>
      </c>
      <c r="I22" s="2">
        <v>-30</v>
      </c>
      <c r="L22" s="7">
        <f t="shared" si="0"/>
        <v>-15</v>
      </c>
      <c r="O22" s="7"/>
      <c r="P22" s="14">
        <f t="shared" si="4"/>
        <v>-15</v>
      </c>
      <c r="Q22">
        <f t="shared" si="2"/>
        <v>30</v>
      </c>
    </row>
    <row r="23" spans="1:17">
      <c r="A23" s="1">
        <v>42195</v>
      </c>
      <c r="B23" s="6" t="s">
        <v>254</v>
      </c>
      <c r="C23" s="6" t="s">
        <v>255</v>
      </c>
      <c r="D23" s="2">
        <v>40</v>
      </c>
      <c r="H23">
        <v>17</v>
      </c>
      <c r="I23" s="2">
        <v>-40</v>
      </c>
      <c r="L23" s="7">
        <f t="shared" si="0"/>
        <v>-20</v>
      </c>
      <c r="O23" s="7">
        <f t="shared" si="3"/>
        <v>-20</v>
      </c>
      <c r="P23" s="14">
        <f t="shared" si="4"/>
        <v>-40</v>
      </c>
      <c r="Q23">
        <f t="shared" si="2"/>
        <v>40</v>
      </c>
    </row>
    <row r="24" spans="1:17">
      <c r="B24" s="6" t="s">
        <v>252</v>
      </c>
      <c r="C24" s="6" t="s">
        <v>256</v>
      </c>
      <c r="D24" s="2">
        <v>40</v>
      </c>
      <c r="E24" t="s">
        <v>39</v>
      </c>
      <c r="H24">
        <v>10</v>
      </c>
      <c r="I24" s="2">
        <v>216</v>
      </c>
      <c r="K24">
        <v>12</v>
      </c>
      <c r="L24" s="7">
        <f t="shared" si="0"/>
        <v>209</v>
      </c>
      <c r="N24">
        <v>2.88</v>
      </c>
      <c r="O24" s="7">
        <f t="shared" si="3"/>
        <v>35.719999999999992</v>
      </c>
      <c r="P24" s="14">
        <f t="shared" si="4"/>
        <v>244.72</v>
      </c>
      <c r="Q24">
        <f t="shared" si="2"/>
        <v>20</v>
      </c>
    </row>
    <row r="25" spans="1:17">
      <c r="B25" s="6" t="s">
        <v>257</v>
      </c>
      <c r="C25" s="6" t="s">
        <v>258</v>
      </c>
      <c r="D25" s="2">
        <v>40</v>
      </c>
      <c r="H25">
        <v>11</v>
      </c>
      <c r="I25" s="2">
        <v>-40</v>
      </c>
      <c r="L25" s="7">
        <f t="shared" si="0"/>
        <v>-20</v>
      </c>
      <c r="O25" s="7">
        <f t="shared" si="3"/>
        <v>-20</v>
      </c>
      <c r="P25" s="14">
        <f t="shared" si="4"/>
        <v>-40</v>
      </c>
      <c r="Q25">
        <f t="shared" si="2"/>
        <v>40</v>
      </c>
    </row>
    <row r="26" spans="1:17">
      <c r="A26" s="1">
        <v>42196</v>
      </c>
      <c r="B26" s="6" t="s">
        <v>259</v>
      </c>
      <c r="C26" s="6" t="s">
        <v>260</v>
      </c>
      <c r="D26" s="2">
        <v>40</v>
      </c>
      <c r="E26" t="s">
        <v>74</v>
      </c>
      <c r="H26">
        <v>7.5</v>
      </c>
      <c r="I26" s="7">
        <v>12.5</v>
      </c>
      <c r="L26" s="7">
        <f t="shared" si="0"/>
        <v>-20</v>
      </c>
      <c r="N26">
        <v>1.91</v>
      </c>
      <c r="O26" s="7">
        <f t="shared" si="3"/>
        <v>17.29</v>
      </c>
      <c r="P26" s="14">
        <f t="shared" si="4"/>
        <v>-2.7100000000000009</v>
      </c>
      <c r="Q26">
        <f t="shared" si="2"/>
        <v>20</v>
      </c>
    </row>
    <row r="27" spans="1:17">
      <c r="B27" s="6" t="s">
        <v>254</v>
      </c>
      <c r="C27" s="6" t="s">
        <v>261</v>
      </c>
      <c r="D27" s="2">
        <v>40</v>
      </c>
      <c r="E27" t="s">
        <v>74</v>
      </c>
      <c r="H27">
        <v>10</v>
      </c>
      <c r="I27" s="2">
        <v>25</v>
      </c>
      <c r="L27" s="7">
        <f t="shared" si="0"/>
        <v>-20</v>
      </c>
      <c r="N27">
        <v>4.5</v>
      </c>
      <c r="O27" s="7">
        <f t="shared" si="3"/>
        <v>66.5</v>
      </c>
      <c r="P27" s="14">
        <f t="shared" si="4"/>
        <v>46.5</v>
      </c>
      <c r="Q27">
        <f t="shared" si="2"/>
        <v>20</v>
      </c>
    </row>
    <row r="28" spans="1:17">
      <c r="B28" s="6" t="s">
        <v>262</v>
      </c>
      <c r="C28" s="6" t="s">
        <v>263</v>
      </c>
      <c r="D28" s="2">
        <v>20</v>
      </c>
      <c r="E28" t="s">
        <v>39</v>
      </c>
      <c r="H28">
        <v>26</v>
      </c>
      <c r="I28" s="7">
        <v>312.5</v>
      </c>
      <c r="K28">
        <v>26.39</v>
      </c>
      <c r="L28" s="7">
        <f t="shared" si="0"/>
        <v>241.20499999999998</v>
      </c>
      <c r="N28">
        <v>5</v>
      </c>
      <c r="O28" s="7">
        <f t="shared" si="3"/>
        <v>38</v>
      </c>
      <c r="P28" s="14">
        <f t="shared" si="4"/>
        <v>279.20499999999998</v>
      </c>
      <c r="Q28">
        <f t="shared" si="2"/>
        <v>10</v>
      </c>
    </row>
    <row r="29" spans="1:17">
      <c r="C29" s="6" t="s">
        <v>264</v>
      </c>
      <c r="D29" s="2">
        <v>20</v>
      </c>
      <c r="H29">
        <v>21</v>
      </c>
      <c r="I29" s="2">
        <v>-20</v>
      </c>
      <c r="L29" s="7">
        <f t="shared" si="0"/>
        <v>-10</v>
      </c>
      <c r="O29" s="7">
        <f t="shared" si="3"/>
        <v>-10</v>
      </c>
      <c r="P29" s="14">
        <f t="shared" si="4"/>
        <v>-20</v>
      </c>
      <c r="Q29">
        <f t="shared" si="2"/>
        <v>20</v>
      </c>
    </row>
    <row r="30" spans="1:17">
      <c r="B30" s="6" t="s">
        <v>265</v>
      </c>
      <c r="C30" s="6" t="s">
        <v>266</v>
      </c>
      <c r="D30" s="2">
        <v>40</v>
      </c>
      <c r="H30">
        <v>13</v>
      </c>
      <c r="I30" s="7">
        <v>-40</v>
      </c>
      <c r="L30" s="7">
        <f t="shared" si="0"/>
        <v>-20</v>
      </c>
      <c r="O30" s="7">
        <f t="shared" si="3"/>
        <v>-20</v>
      </c>
      <c r="P30" s="14">
        <f t="shared" si="4"/>
        <v>-40</v>
      </c>
      <c r="Q30">
        <f t="shared" si="2"/>
        <v>40</v>
      </c>
    </row>
    <row r="31" spans="1:17">
      <c r="A31" s="1">
        <v>42197</v>
      </c>
      <c r="B31" s="6" t="s">
        <v>267</v>
      </c>
      <c r="C31" s="6" t="s">
        <v>268</v>
      </c>
      <c r="D31" s="2">
        <v>20</v>
      </c>
      <c r="E31" t="s">
        <v>39</v>
      </c>
      <c r="H31">
        <v>8</v>
      </c>
      <c r="I31" s="2">
        <v>84</v>
      </c>
      <c r="K31">
        <v>4.8</v>
      </c>
      <c r="L31" s="7">
        <f t="shared" si="0"/>
        <v>36.1</v>
      </c>
      <c r="N31">
        <v>1.76</v>
      </c>
      <c r="O31" s="7">
        <f t="shared" si="3"/>
        <v>7.22</v>
      </c>
      <c r="P31" s="14">
        <f t="shared" si="4"/>
        <v>43.32</v>
      </c>
      <c r="Q31">
        <f t="shared" si="2"/>
        <v>10</v>
      </c>
    </row>
    <row r="32" spans="1:17">
      <c r="A32" s="1">
        <v>42199</v>
      </c>
      <c r="B32" s="6" t="s">
        <v>269</v>
      </c>
      <c r="C32" s="6" t="s">
        <v>270</v>
      </c>
      <c r="D32" s="2">
        <v>20</v>
      </c>
      <c r="H32">
        <v>26</v>
      </c>
      <c r="I32" s="7">
        <v>-20</v>
      </c>
      <c r="L32" s="7">
        <f t="shared" si="0"/>
        <v>-10</v>
      </c>
      <c r="O32" s="7">
        <f t="shared" si="3"/>
        <v>-10</v>
      </c>
      <c r="P32" s="14">
        <f t="shared" si="4"/>
        <v>-20</v>
      </c>
      <c r="Q32">
        <f t="shared" si="2"/>
        <v>20</v>
      </c>
    </row>
    <row r="33" spans="1:17">
      <c r="A33" s="1">
        <v>42200</v>
      </c>
      <c r="B33" s="6" t="s">
        <v>271</v>
      </c>
      <c r="C33" s="6" t="s">
        <v>272</v>
      </c>
      <c r="D33" s="2">
        <v>20</v>
      </c>
      <c r="E33" t="s">
        <v>74</v>
      </c>
      <c r="H33">
        <v>8.5</v>
      </c>
      <c r="I33" s="2">
        <v>5</v>
      </c>
      <c r="L33" s="7">
        <f t="shared" si="0"/>
        <v>-10</v>
      </c>
      <c r="N33">
        <v>2.62</v>
      </c>
      <c r="O33" s="7">
        <f t="shared" si="3"/>
        <v>15.390000000000002</v>
      </c>
      <c r="P33" s="14">
        <f t="shared" si="4"/>
        <v>5.3900000000000023</v>
      </c>
      <c r="Q33">
        <f t="shared" si="2"/>
        <v>10</v>
      </c>
    </row>
    <row r="34" spans="1:17">
      <c r="A34" s="1">
        <v>42201</v>
      </c>
      <c r="B34" s="6" t="s">
        <v>273</v>
      </c>
      <c r="C34" s="6" t="s">
        <v>274</v>
      </c>
      <c r="D34" s="2">
        <v>10</v>
      </c>
      <c r="H34">
        <v>13</v>
      </c>
      <c r="I34" s="7">
        <v>-10</v>
      </c>
      <c r="L34" s="7">
        <f t="shared" si="0"/>
        <v>-5</v>
      </c>
      <c r="O34" s="7"/>
      <c r="P34" s="14">
        <f t="shared" si="4"/>
        <v>-5</v>
      </c>
      <c r="Q34">
        <f t="shared" si="2"/>
        <v>10</v>
      </c>
    </row>
    <row r="35" spans="1:17">
      <c r="A35" s="1">
        <v>42202</v>
      </c>
      <c r="B35" s="6" t="s">
        <v>275</v>
      </c>
      <c r="C35" s="6" t="s">
        <v>276</v>
      </c>
      <c r="D35" s="2">
        <v>20</v>
      </c>
      <c r="H35">
        <v>26</v>
      </c>
      <c r="I35" s="2">
        <v>-20</v>
      </c>
      <c r="L35" s="7">
        <f t="shared" si="0"/>
        <v>-10</v>
      </c>
      <c r="O35" s="7">
        <f t="shared" si="3"/>
        <v>-10</v>
      </c>
      <c r="P35" s="14">
        <f t="shared" si="4"/>
        <v>-20</v>
      </c>
      <c r="Q35">
        <f t="shared" si="2"/>
        <v>20</v>
      </c>
    </row>
    <row r="36" spans="1:17">
      <c r="A36" s="1">
        <v>42203</v>
      </c>
      <c r="B36" s="6" t="s">
        <v>277</v>
      </c>
      <c r="C36" s="6" t="s">
        <v>278</v>
      </c>
      <c r="D36" s="2">
        <v>40</v>
      </c>
      <c r="H36">
        <v>6</v>
      </c>
      <c r="I36" s="7">
        <v>-40</v>
      </c>
      <c r="L36" s="7">
        <f t="shared" si="0"/>
        <v>-20</v>
      </c>
      <c r="O36" s="7">
        <f t="shared" si="3"/>
        <v>-20</v>
      </c>
      <c r="P36" s="14">
        <f t="shared" si="4"/>
        <v>-40</v>
      </c>
      <c r="Q36">
        <f t="shared" si="2"/>
        <v>40</v>
      </c>
    </row>
    <row r="37" spans="1:17">
      <c r="B37" s="6" t="s">
        <v>279</v>
      </c>
      <c r="C37" s="6" t="s">
        <v>280</v>
      </c>
      <c r="D37" s="2">
        <v>20</v>
      </c>
      <c r="E37" t="s">
        <v>74</v>
      </c>
      <c r="H37">
        <v>12</v>
      </c>
      <c r="I37" s="2">
        <v>17.5</v>
      </c>
      <c r="L37" s="7">
        <f t="shared" si="0"/>
        <v>-10</v>
      </c>
      <c r="N37">
        <v>2.1800000000000002</v>
      </c>
      <c r="O37" s="7">
        <f t="shared" si="3"/>
        <v>11.21</v>
      </c>
      <c r="P37" s="14">
        <f t="shared" si="4"/>
        <v>1.2100000000000009</v>
      </c>
      <c r="Q37">
        <f t="shared" si="2"/>
        <v>10</v>
      </c>
    </row>
    <row r="38" spans="1:17">
      <c r="B38" s="6" t="s">
        <v>281</v>
      </c>
      <c r="C38" s="6" t="s">
        <v>282</v>
      </c>
      <c r="D38" s="2">
        <v>40</v>
      </c>
      <c r="H38">
        <v>9</v>
      </c>
      <c r="I38" s="7">
        <v>-40</v>
      </c>
      <c r="L38" s="7">
        <f t="shared" si="0"/>
        <v>-20</v>
      </c>
      <c r="O38" s="7">
        <f t="shared" si="3"/>
        <v>-20</v>
      </c>
      <c r="P38" s="14">
        <f t="shared" si="4"/>
        <v>-40</v>
      </c>
      <c r="Q38">
        <f t="shared" si="2"/>
        <v>40</v>
      </c>
    </row>
    <row r="39" spans="1:17" s="8" customFormat="1">
      <c r="A39" s="12">
        <v>42204</v>
      </c>
      <c r="B39" s="13" t="s">
        <v>283</v>
      </c>
      <c r="C39" s="13" t="s">
        <v>284</v>
      </c>
      <c r="D39" s="9">
        <v>40</v>
      </c>
      <c r="E39" s="8" t="s">
        <v>74</v>
      </c>
      <c r="H39" s="8">
        <v>7.5</v>
      </c>
      <c r="I39" s="9">
        <v>6</v>
      </c>
      <c r="L39" s="14">
        <f t="shared" si="0"/>
        <v>-20</v>
      </c>
      <c r="N39" s="8">
        <v>2.13</v>
      </c>
      <c r="O39" s="14">
        <f t="shared" si="3"/>
        <v>21.469999999999995</v>
      </c>
      <c r="P39" s="14">
        <f t="shared" si="4"/>
        <v>1.4699999999999953</v>
      </c>
      <c r="Q39" s="8">
        <f t="shared" si="2"/>
        <v>20</v>
      </c>
    </row>
  </sheetData>
  <mergeCells count="1">
    <mergeCell ref="K1:P1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 Collins</dc:creator>
  <cp:keywords/>
  <dc:description/>
  <cp:lastModifiedBy>Lucy Collins</cp:lastModifiedBy>
  <cp:revision/>
  <dcterms:created xsi:type="dcterms:W3CDTF">2015-06-21T19:28:43Z</dcterms:created>
  <dcterms:modified xsi:type="dcterms:W3CDTF">2015-07-21T11:03:48Z</dcterms:modified>
</cp:coreProperties>
</file>